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EDITAL PE Nº 06-2020-REPUBLICADO_23.11.2020\"/>
    </mc:Choice>
  </mc:AlternateContent>
  <bookViews>
    <workbookView xWindow="0" yWindow="0" windowWidth="24000" windowHeight="9645" firstSheet="2" activeTab="5"/>
  </bookViews>
  <sheets>
    <sheet name="Dados Comprasnet" sheetId="1" r:id="rId1"/>
    <sheet name="Comparativo AparelhoXPlano" sheetId="4" r:id="rId2"/>
    <sheet name="Pesquisa Operadoras" sheetId="3" r:id="rId3"/>
    <sheet name="Estimativa da contrat pós IRP" sheetId="5" r:id="rId4"/>
    <sheet name="Comprasnet e Operadoras" sheetId="6" r:id="rId5"/>
    <sheet name="Media Saneada" sheetId="7" r:id="rId6"/>
    <sheet name="Consolidado" sheetId="8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50" i="7" l="1"/>
  <c r="Z350" i="7" s="1"/>
  <c r="Z340" i="7"/>
  <c r="T328" i="7"/>
  <c r="U328" i="7" s="1"/>
  <c r="N321" i="7"/>
  <c r="S321" i="7" s="1"/>
  <c r="X321" i="7" s="1"/>
  <c r="O321" i="7"/>
  <c r="P321" i="7" s="1"/>
  <c r="N322" i="7"/>
  <c r="O322" i="7"/>
  <c r="P322" i="7" s="1"/>
  <c r="N323" i="7"/>
  <c r="O323" i="7"/>
  <c r="P323" i="7" s="1"/>
  <c r="N324" i="7"/>
  <c r="O324" i="7"/>
  <c r="P324" i="7" s="1"/>
  <c r="N325" i="7"/>
  <c r="S325" i="7" s="1"/>
  <c r="X325" i="7" s="1"/>
  <c r="O325" i="7"/>
  <c r="P325" i="7" s="1"/>
  <c r="N326" i="7"/>
  <c r="O326" i="7"/>
  <c r="N327" i="7"/>
  <c r="O327" i="7"/>
  <c r="P327" i="7" s="1"/>
  <c r="N328" i="7"/>
  <c r="S328" i="7" s="1"/>
  <c r="N329" i="7"/>
  <c r="S329" i="7" s="1"/>
  <c r="X329" i="7" s="1"/>
  <c r="O329" i="7"/>
  <c r="T329" i="7" s="1"/>
  <c r="N330" i="7"/>
  <c r="S330" i="7" s="1"/>
  <c r="X330" i="7" s="1"/>
  <c r="O330" i="7"/>
  <c r="P330" i="7" s="1"/>
  <c r="N331" i="7"/>
  <c r="O331" i="7"/>
  <c r="T331" i="7" s="1"/>
  <c r="N332" i="7"/>
  <c r="O332" i="7"/>
  <c r="P332" i="7" s="1"/>
  <c r="N333" i="7"/>
  <c r="S333" i="7" s="1"/>
  <c r="X333" i="7" s="1"/>
  <c r="O333" i="7"/>
  <c r="P333" i="7" s="1"/>
  <c r="N334" i="7"/>
  <c r="O334" i="7"/>
  <c r="P334" i="7" s="1"/>
  <c r="N335" i="7"/>
  <c r="O335" i="7"/>
  <c r="P335" i="7" s="1"/>
  <c r="N336" i="7"/>
  <c r="O336" i="7"/>
  <c r="T336" i="7" s="1"/>
  <c r="N337" i="7"/>
  <c r="S337" i="7" s="1"/>
  <c r="X337" i="7" s="1"/>
  <c r="O337" i="7"/>
  <c r="P337" i="7" s="1"/>
  <c r="N338" i="7"/>
  <c r="S338" i="7" s="1"/>
  <c r="X338" i="7" s="1"/>
  <c r="O338" i="7"/>
  <c r="P338" i="7" s="1"/>
  <c r="N339" i="7"/>
  <c r="S339" i="7" s="1"/>
  <c r="X339" i="7" s="1"/>
  <c r="O339" i="7"/>
  <c r="P339" i="7" s="1"/>
  <c r="N340" i="7"/>
  <c r="O340" i="7"/>
  <c r="P340" i="7" s="1"/>
  <c r="N341" i="7"/>
  <c r="S341" i="7" s="1"/>
  <c r="X341" i="7" s="1"/>
  <c r="O341" i="7"/>
  <c r="P341" i="7" s="1"/>
  <c r="N342" i="7"/>
  <c r="O342" i="7"/>
  <c r="T342" i="7" s="1"/>
  <c r="N343" i="7"/>
  <c r="S343" i="7" s="1"/>
  <c r="X343" i="7" s="1"/>
  <c r="O343" i="7"/>
  <c r="P343" i="7" s="1"/>
  <c r="N344" i="7"/>
  <c r="O344" i="7"/>
  <c r="P344" i="7" s="1"/>
  <c r="N345" i="7"/>
  <c r="S345" i="7" s="1"/>
  <c r="X345" i="7" s="1"/>
  <c r="O345" i="7"/>
  <c r="T345" i="7" s="1"/>
  <c r="N346" i="7"/>
  <c r="S346" i="7" s="1"/>
  <c r="X346" i="7" s="1"/>
  <c r="O346" i="7"/>
  <c r="P346" i="7" s="1"/>
  <c r="N347" i="7"/>
  <c r="S347" i="7" s="1"/>
  <c r="X347" i="7" s="1"/>
  <c r="O347" i="7"/>
  <c r="P347" i="7" s="1"/>
  <c r="N348" i="7"/>
  <c r="O348" i="7"/>
  <c r="P348" i="7" s="1"/>
  <c r="N349" i="7"/>
  <c r="O349" i="7"/>
  <c r="P349" i="7" s="1"/>
  <c r="N350" i="7"/>
  <c r="S350" i="7" s="1"/>
  <c r="X350" i="7" s="1"/>
  <c r="O350" i="7"/>
  <c r="N351" i="7"/>
  <c r="S351" i="7" s="1"/>
  <c r="X351" i="7" s="1"/>
  <c r="O351" i="7"/>
  <c r="P351" i="7" s="1"/>
  <c r="O320" i="7"/>
  <c r="N320" i="7"/>
  <c r="S349" i="7"/>
  <c r="X349" i="7" s="1"/>
  <c r="S348" i="7"/>
  <c r="X348" i="7" s="1"/>
  <c r="S344" i="7"/>
  <c r="X344" i="7" s="1"/>
  <c r="S342" i="7"/>
  <c r="X342" i="7" s="1"/>
  <c r="S340" i="7"/>
  <c r="X340" i="7" s="1"/>
  <c r="S336" i="7"/>
  <c r="X336" i="7" s="1"/>
  <c r="S335" i="7"/>
  <c r="X335" i="7" s="1"/>
  <c r="S334" i="7"/>
  <c r="X334" i="7" s="1"/>
  <c r="S332" i="7"/>
  <c r="X332" i="7" s="1"/>
  <c r="S331" i="7"/>
  <c r="X331" i="7" s="1"/>
  <c r="X328" i="7"/>
  <c r="S327" i="7"/>
  <c r="X327" i="7" s="1"/>
  <c r="S326" i="7"/>
  <c r="X326" i="7" s="1"/>
  <c r="S324" i="7"/>
  <c r="X324" i="7" s="1"/>
  <c r="S323" i="7"/>
  <c r="X323" i="7" s="1"/>
  <c r="S322" i="7"/>
  <c r="X322" i="7" s="1"/>
  <c r="S320" i="7"/>
  <c r="X320" i="7" s="1"/>
  <c r="P320" i="7"/>
  <c r="T346" i="7" l="1"/>
  <c r="U346" i="7" s="1"/>
  <c r="T340" i="7"/>
  <c r="U340" i="7" s="1"/>
  <c r="T338" i="7"/>
  <c r="Y338" i="7" s="1"/>
  <c r="Z338" i="7" s="1"/>
  <c r="T330" i="7"/>
  <c r="U330" i="7" s="1"/>
  <c r="Y342" i="7"/>
  <c r="Z342" i="7" s="1"/>
  <c r="U342" i="7"/>
  <c r="U336" i="7"/>
  <c r="Y336" i="7"/>
  <c r="Z336" i="7" s="1"/>
  <c r="Y345" i="7"/>
  <c r="Z345" i="7" s="1"/>
  <c r="U345" i="7"/>
  <c r="U331" i="7"/>
  <c r="Y331" i="7"/>
  <c r="Z331" i="7" s="1"/>
  <c r="Y329" i="7"/>
  <c r="Z329" i="7" s="1"/>
  <c r="U329" i="7"/>
  <c r="T343" i="7"/>
  <c r="T341" i="7"/>
  <c r="T335" i="7"/>
  <c r="T333" i="7"/>
  <c r="T339" i="7"/>
  <c r="T332" i="7"/>
  <c r="Y346" i="7"/>
  <c r="Z346" i="7" s="1"/>
  <c r="Y330" i="7"/>
  <c r="Z330" i="7" s="1"/>
  <c r="T347" i="7"/>
  <c r="T337" i="7"/>
  <c r="T334" i="7"/>
  <c r="T344" i="7"/>
  <c r="U338" i="7"/>
  <c r="Y328" i="7"/>
  <c r="Z328" i="7" s="1"/>
  <c r="P328" i="7"/>
  <c r="P350" i="7"/>
  <c r="U350" i="7"/>
  <c r="P342" i="7"/>
  <c r="P336" i="7"/>
  <c r="P326" i="7"/>
  <c r="Q349" i="7" s="1"/>
  <c r="T326" i="7"/>
  <c r="T327" i="7"/>
  <c r="U327" i="7" s="1"/>
  <c r="P331" i="7"/>
  <c r="P329" i="7"/>
  <c r="Q329" i="7" s="1"/>
  <c r="T351" i="7"/>
  <c r="Y351" i="7" s="1"/>
  <c r="Z351" i="7" s="1"/>
  <c r="P345" i="7"/>
  <c r="T325" i="7"/>
  <c r="T324" i="7"/>
  <c r="T320" i="7"/>
  <c r="T321" i="7"/>
  <c r="T322" i="7"/>
  <c r="T323" i="7"/>
  <c r="T348" i="7"/>
  <c r="Y348" i="7" s="1"/>
  <c r="Z348" i="7" s="1"/>
  <c r="T349" i="7"/>
  <c r="L34" i="7"/>
  <c r="Q331" i="7" l="1"/>
  <c r="Q328" i="7"/>
  <c r="Q337" i="7"/>
  <c r="Q347" i="7"/>
  <c r="Q323" i="7"/>
  <c r="Q338" i="7"/>
  <c r="Q348" i="7"/>
  <c r="Q322" i="7"/>
  <c r="Q336" i="7"/>
  <c r="Q345" i="7"/>
  <c r="Q342" i="7"/>
  <c r="Q339" i="7"/>
  <c r="Q351" i="7"/>
  <c r="Q325" i="7"/>
  <c r="Q330" i="7"/>
  <c r="Q340" i="7"/>
  <c r="Q320" i="7"/>
  <c r="Q324" i="7"/>
  <c r="Q333" i="7"/>
  <c r="Q341" i="7"/>
  <c r="Q327" i="7"/>
  <c r="Q332" i="7"/>
  <c r="Q344" i="7"/>
  <c r="Q326" i="7"/>
  <c r="Q350" i="7"/>
  <c r="Q335" i="7"/>
  <c r="Q343" i="7"/>
  <c r="Q321" i="7"/>
  <c r="Q334" i="7"/>
  <c r="Q346" i="7"/>
  <c r="Y337" i="7"/>
  <c r="Z337" i="7" s="1"/>
  <c r="U337" i="7"/>
  <c r="U332" i="7"/>
  <c r="V327" i="7" s="1"/>
  <c r="Y332" i="7"/>
  <c r="Z332" i="7" s="1"/>
  <c r="U341" i="7"/>
  <c r="Y341" i="7"/>
  <c r="Z341" i="7" s="1"/>
  <c r="U347" i="7"/>
  <c r="Y347" i="7"/>
  <c r="Z347" i="7" s="1"/>
  <c r="U343" i="7"/>
  <c r="Y343" i="7"/>
  <c r="Z343" i="7" s="1"/>
  <c r="Y327" i="7"/>
  <c r="U344" i="7"/>
  <c r="Y344" i="7"/>
  <c r="Z344" i="7" s="1"/>
  <c r="U333" i="7"/>
  <c r="Y333" i="7"/>
  <c r="Z333" i="7" s="1"/>
  <c r="U349" i="7"/>
  <c r="Y349" i="7"/>
  <c r="Z349" i="7" s="1"/>
  <c r="U339" i="7"/>
  <c r="Y339" i="7"/>
  <c r="Z339" i="7" s="1"/>
  <c r="Y334" i="7"/>
  <c r="Z334" i="7" s="1"/>
  <c r="U334" i="7"/>
  <c r="U335" i="7"/>
  <c r="Y335" i="7"/>
  <c r="Z335" i="7" s="1"/>
  <c r="O352" i="7"/>
  <c r="P352" i="7" s="1"/>
  <c r="U325" i="7"/>
  <c r="Y325" i="7"/>
  <c r="U351" i="7"/>
  <c r="V351" i="7" s="1"/>
  <c r="U326" i="7"/>
  <c r="Y326" i="7"/>
  <c r="U323" i="7"/>
  <c r="Y323" i="7"/>
  <c r="U322" i="7"/>
  <c r="Y322" i="7"/>
  <c r="U324" i="7"/>
  <c r="Y324" i="7"/>
  <c r="U348" i="7"/>
  <c r="U321" i="7"/>
  <c r="Y321" i="7"/>
  <c r="Z327" i="7"/>
  <c r="U320" i="7"/>
  <c r="Y320" i="7"/>
  <c r="O219" i="7"/>
  <c r="T219" i="7"/>
  <c r="O191" i="7"/>
  <c r="V347" i="7" l="1"/>
  <c r="V323" i="7"/>
  <c r="V333" i="7"/>
  <c r="V334" i="7"/>
  <c r="V343" i="7"/>
  <c r="V320" i="7"/>
  <c r="V328" i="7"/>
  <c r="V348" i="7"/>
  <c r="V322" i="7"/>
  <c r="V326" i="7"/>
  <c r="V349" i="7"/>
  <c r="V344" i="7"/>
  <c r="V346" i="7"/>
  <c r="V329" i="7"/>
  <c r="V340" i="7"/>
  <c r="V330" i="7"/>
  <c r="V350" i="7"/>
  <c r="V324" i="7"/>
  <c r="V339" i="7"/>
  <c r="V337" i="7"/>
  <c r="V338" i="7"/>
  <c r="V332" i="7"/>
  <c r="V336" i="7"/>
  <c r="V335" i="7"/>
  <c r="V342" i="7"/>
  <c r="V321" i="7"/>
  <c r="V325" i="7"/>
  <c r="V341" i="7"/>
  <c r="V345" i="7"/>
  <c r="V331" i="7"/>
  <c r="Z326" i="7"/>
  <c r="Z325" i="7"/>
  <c r="T352" i="7"/>
  <c r="Z324" i="7"/>
  <c r="Z323" i="7"/>
  <c r="Z321" i="7"/>
  <c r="Z322" i="7"/>
  <c r="Y353" i="7"/>
  <c r="L41" i="7" s="1"/>
  <c r="Z320" i="7"/>
  <c r="AA343" i="7" s="1"/>
  <c r="E14" i="8"/>
  <c r="E15" i="8"/>
  <c r="E16" i="8"/>
  <c r="E17" i="8"/>
  <c r="E18" i="8"/>
  <c r="E13" i="8"/>
  <c r="E4" i="8"/>
  <c r="E5" i="8"/>
  <c r="E6" i="8"/>
  <c r="E7" i="8"/>
  <c r="E3" i="8"/>
  <c r="AA323" i="7" l="1"/>
  <c r="AA321" i="7"/>
  <c r="AA325" i="7"/>
  <c r="AA320" i="7"/>
  <c r="AA350" i="7"/>
  <c r="AA340" i="7"/>
  <c r="AA351" i="7"/>
  <c r="AA342" i="7"/>
  <c r="AA338" i="7"/>
  <c r="AA328" i="7"/>
  <c r="AA346" i="7"/>
  <c r="AA331" i="7"/>
  <c r="AA329" i="7"/>
  <c r="AA336" i="7"/>
  <c r="AA330" i="7"/>
  <c r="AA345" i="7"/>
  <c r="AA348" i="7"/>
  <c r="AA326" i="7"/>
  <c r="AA349" i="7"/>
  <c r="AA335" i="7"/>
  <c r="AA332" i="7"/>
  <c r="AA334" i="7"/>
  <c r="AA344" i="7"/>
  <c r="AA324" i="7"/>
  <c r="AA327" i="7"/>
  <c r="AA347" i="7"/>
  <c r="AA322" i="7"/>
  <c r="AA333" i="7"/>
  <c r="AA337" i="7"/>
  <c r="AA341" i="7"/>
  <c r="AA339" i="7"/>
  <c r="Y352" i="7"/>
  <c r="L42" i="7" s="1"/>
  <c r="AD313" i="7"/>
  <c r="AE313" i="7" s="1"/>
  <c r="AC313" i="7"/>
  <c r="AD312" i="7"/>
  <c r="AE312" i="7" s="1"/>
  <c r="AC312" i="7"/>
  <c r="AD311" i="7"/>
  <c r="AE311" i="7" s="1"/>
  <c r="AC311" i="7"/>
  <c r="AD310" i="7"/>
  <c r="AE310" i="7" s="1"/>
  <c r="AC310" i="7"/>
  <c r="AD309" i="7"/>
  <c r="AE309" i="7" s="1"/>
  <c r="AC309" i="7"/>
  <c r="AD308" i="7"/>
  <c r="AE308" i="7" s="1"/>
  <c r="AC308" i="7"/>
  <c r="AD307" i="7"/>
  <c r="AE307" i="7" s="1"/>
  <c r="AC307" i="7"/>
  <c r="AD306" i="7"/>
  <c r="AE306" i="7" s="1"/>
  <c r="AC306" i="7"/>
  <c r="AD305" i="7"/>
  <c r="AE305" i="7" s="1"/>
  <c r="AC305" i="7"/>
  <c r="AD304" i="7"/>
  <c r="AE304" i="7" s="1"/>
  <c r="AC304" i="7"/>
  <c r="AD303" i="7"/>
  <c r="AE303" i="7" s="1"/>
  <c r="AC303" i="7"/>
  <c r="AD302" i="7"/>
  <c r="AE302" i="7" s="1"/>
  <c r="AC302" i="7"/>
  <c r="AD301" i="7"/>
  <c r="AE301" i="7" s="1"/>
  <c r="AC301" i="7"/>
  <c r="AD300" i="7"/>
  <c r="AE300" i="7" s="1"/>
  <c r="AC300" i="7"/>
  <c r="AD299" i="7"/>
  <c r="AE299" i="7" s="1"/>
  <c r="AC299" i="7"/>
  <c r="AD298" i="7"/>
  <c r="AE298" i="7" s="1"/>
  <c r="AC298" i="7"/>
  <c r="AD297" i="7"/>
  <c r="AE297" i="7" s="1"/>
  <c r="AC297" i="7"/>
  <c r="AD296" i="7"/>
  <c r="AE296" i="7" s="1"/>
  <c r="AC296" i="7"/>
  <c r="AD295" i="7"/>
  <c r="AE295" i="7" s="1"/>
  <c r="AC295" i="7"/>
  <c r="AD294" i="7"/>
  <c r="AE294" i="7" s="1"/>
  <c r="AC294" i="7"/>
  <c r="AE293" i="7"/>
  <c r="AC293" i="7"/>
  <c r="AD292" i="7"/>
  <c r="AE292" i="7" s="1"/>
  <c r="AC292" i="7"/>
  <c r="AD291" i="7"/>
  <c r="AE291" i="7" s="1"/>
  <c r="AC291" i="7"/>
  <c r="AD290" i="7"/>
  <c r="AE290" i="7" s="1"/>
  <c r="AC290" i="7"/>
  <c r="AD289" i="7"/>
  <c r="AE289" i="7" s="1"/>
  <c r="AC289" i="7"/>
  <c r="AD288" i="7"/>
  <c r="AE288" i="7" s="1"/>
  <c r="AC288" i="7"/>
  <c r="AD287" i="7"/>
  <c r="AC287" i="7"/>
  <c r="AE286" i="7"/>
  <c r="AC286" i="7"/>
  <c r="AE285" i="7"/>
  <c r="AC285" i="7"/>
  <c r="Y313" i="7"/>
  <c r="Z313" i="7" s="1"/>
  <c r="X313" i="7"/>
  <c r="Y312" i="7"/>
  <c r="Z312" i="7" s="1"/>
  <c r="X312" i="7"/>
  <c r="Y311" i="7"/>
  <c r="Z311" i="7" s="1"/>
  <c r="X311" i="7"/>
  <c r="Y310" i="7"/>
  <c r="Z310" i="7" s="1"/>
  <c r="X310" i="7"/>
  <c r="Y309" i="7"/>
  <c r="Z309" i="7" s="1"/>
  <c r="X309" i="7"/>
  <c r="Y308" i="7"/>
  <c r="Z308" i="7" s="1"/>
  <c r="X308" i="7"/>
  <c r="Y307" i="7"/>
  <c r="Z307" i="7" s="1"/>
  <c r="X307" i="7"/>
  <c r="Y306" i="7"/>
  <c r="Z306" i="7" s="1"/>
  <c r="X306" i="7"/>
  <c r="Y305" i="7"/>
  <c r="Z305" i="7" s="1"/>
  <c r="X305" i="7"/>
  <c r="Y304" i="7"/>
  <c r="Z304" i="7" s="1"/>
  <c r="X304" i="7"/>
  <c r="Y303" i="7"/>
  <c r="Z303" i="7" s="1"/>
  <c r="X303" i="7"/>
  <c r="Y302" i="7"/>
  <c r="Z302" i="7" s="1"/>
  <c r="X302" i="7"/>
  <c r="Y301" i="7"/>
  <c r="Z301" i="7" s="1"/>
  <c r="X301" i="7"/>
  <c r="Y300" i="7"/>
  <c r="Z300" i="7" s="1"/>
  <c r="X300" i="7"/>
  <c r="Y299" i="7"/>
  <c r="Z299" i="7" s="1"/>
  <c r="X299" i="7"/>
  <c r="Y298" i="7"/>
  <c r="Z298" i="7" s="1"/>
  <c r="X298" i="7"/>
  <c r="Y297" i="7"/>
  <c r="Z297" i="7" s="1"/>
  <c r="X297" i="7"/>
  <c r="Y296" i="7"/>
  <c r="Z296" i="7" s="1"/>
  <c r="X296" i="7"/>
  <c r="Y295" i="7"/>
  <c r="Z295" i="7" s="1"/>
  <c r="X295" i="7"/>
  <c r="Y294" i="7"/>
  <c r="Z294" i="7" s="1"/>
  <c r="X294" i="7"/>
  <c r="X293" i="7"/>
  <c r="Y292" i="7"/>
  <c r="Z292" i="7" s="1"/>
  <c r="X292" i="7"/>
  <c r="Y291" i="7"/>
  <c r="Z291" i="7" s="1"/>
  <c r="X291" i="7"/>
  <c r="Y290" i="7"/>
  <c r="Z290" i="7" s="1"/>
  <c r="X290" i="7"/>
  <c r="Y289" i="7"/>
  <c r="Z289" i="7" s="1"/>
  <c r="X289" i="7"/>
  <c r="Y288" i="7"/>
  <c r="Z288" i="7" s="1"/>
  <c r="X288" i="7"/>
  <c r="Y287" i="7"/>
  <c r="Z287" i="7" s="1"/>
  <c r="X287" i="7"/>
  <c r="Z286" i="7"/>
  <c r="X286" i="7"/>
  <c r="Z285" i="7"/>
  <c r="X285" i="7"/>
  <c r="T313" i="7"/>
  <c r="U313" i="7" s="1"/>
  <c r="S313" i="7"/>
  <c r="T312" i="7"/>
  <c r="U312" i="7" s="1"/>
  <c r="S312" i="7"/>
  <c r="T311" i="7"/>
  <c r="U311" i="7" s="1"/>
  <c r="S311" i="7"/>
  <c r="T310" i="7"/>
  <c r="U310" i="7" s="1"/>
  <c r="S310" i="7"/>
  <c r="T309" i="7"/>
  <c r="U309" i="7" s="1"/>
  <c r="S309" i="7"/>
  <c r="T308" i="7"/>
  <c r="U308" i="7" s="1"/>
  <c r="S308" i="7"/>
  <c r="T307" i="7"/>
  <c r="U307" i="7" s="1"/>
  <c r="S307" i="7"/>
  <c r="T306" i="7"/>
  <c r="U306" i="7" s="1"/>
  <c r="S306" i="7"/>
  <c r="T305" i="7"/>
  <c r="U305" i="7" s="1"/>
  <c r="S305" i="7"/>
  <c r="T304" i="7"/>
  <c r="U304" i="7" s="1"/>
  <c r="S304" i="7"/>
  <c r="T303" i="7"/>
  <c r="U303" i="7" s="1"/>
  <c r="S303" i="7"/>
  <c r="T302" i="7"/>
  <c r="U302" i="7" s="1"/>
  <c r="S302" i="7"/>
  <c r="T301" i="7"/>
  <c r="U301" i="7" s="1"/>
  <c r="S301" i="7"/>
  <c r="T300" i="7"/>
  <c r="U300" i="7" s="1"/>
  <c r="S300" i="7"/>
  <c r="T299" i="7"/>
  <c r="U299" i="7" s="1"/>
  <c r="S299" i="7"/>
  <c r="T298" i="7"/>
  <c r="U298" i="7" s="1"/>
  <c r="S298" i="7"/>
  <c r="T297" i="7"/>
  <c r="U297" i="7" s="1"/>
  <c r="S297" i="7"/>
  <c r="T296" i="7"/>
  <c r="U296" i="7" s="1"/>
  <c r="S296" i="7"/>
  <c r="T295" i="7"/>
  <c r="U295" i="7" s="1"/>
  <c r="S295" i="7"/>
  <c r="T294" i="7"/>
  <c r="U294" i="7" s="1"/>
  <c r="S294" i="7"/>
  <c r="S293" i="7"/>
  <c r="T292" i="7"/>
  <c r="U292" i="7" s="1"/>
  <c r="S292" i="7"/>
  <c r="T291" i="7"/>
  <c r="U291" i="7" s="1"/>
  <c r="S291" i="7"/>
  <c r="T290" i="7"/>
  <c r="U290" i="7" s="1"/>
  <c r="S290" i="7"/>
  <c r="T289" i="7"/>
  <c r="U289" i="7" s="1"/>
  <c r="S289" i="7"/>
  <c r="T288" i="7"/>
  <c r="U288" i="7" s="1"/>
  <c r="S288" i="7"/>
  <c r="T287" i="7"/>
  <c r="U287" i="7" s="1"/>
  <c r="S287" i="7"/>
  <c r="T286" i="7"/>
  <c r="U286" i="7" s="1"/>
  <c r="S286" i="7"/>
  <c r="U285" i="7"/>
  <c r="S285" i="7"/>
  <c r="N286" i="7"/>
  <c r="O286" i="7"/>
  <c r="P286" i="7"/>
  <c r="N287" i="7"/>
  <c r="O287" i="7"/>
  <c r="P287" i="7" s="1"/>
  <c r="N288" i="7"/>
  <c r="O288" i="7"/>
  <c r="P288" i="7" s="1"/>
  <c r="N289" i="7"/>
  <c r="O289" i="7"/>
  <c r="P289" i="7" s="1"/>
  <c r="N290" i="7"/>
  <c r="O290" i="7"/>
  <c r="P290" i="7" s="1"/>
  <c r="N291" i="7"/>
  <c r="O291" i="7"/>
  <c r="P291" i="7" s="1"/>
  <c r="N292" i="7"/>
  <c r="O292" i="7"/>
  <c r="P292" i="7" s="1"/>
  <c r="N293" i="7"/>
  <c r="N294" i="7"/>
  <c r="O294" i="7"/>
  <c r="P294" i="7"/>
  <c r="N295" i="7"/>
  <c r="O295" i="7"/>
  <c r="P295" i="7" s="1"/>
  <c r="N296" i="7"/>
  <c r="O296" i="7"/>
  <c r="P296" i="7" s="1"/>
  <c r="N297" i="7"/>
  <c r="O297" i="7"/>
  <c r="P297" i="7"/>
  <c r="N298" i="7"/>
  <c r="O298" i="7"/>
  <c r="P298" i="7" s="1"/>
  <c r="N299" i="7"/>
  <c r="O299" i="7"/>
  <c r="P299" i="7" s="1"/>
  <c r="N300" i="7"/>
  <c r="O300" i="7"/>
  <c r="P300" i="7" s="1"/>
  <c r="N301" i="7"/>
  <c r="O301" i="7"/>
  <c r="P301" i="7" s="1"/>
  <c r="N302" i="7"/>
  <c r="O302" i="7"/>
  <c r="P302" i="7" s="1"/>
  <c r="N303" i="7"/>
  <c r="O303" i="7"/>
  <c r="P303" i="7" s="1"/>
  <c r="N304" i="7"/>
  <c r="O304" i="7"/>
  <c r="P304" i="7" s="1"/>
  <c r="N305" i="7"/>
  <c r="O305" i="7"/>
  <c r="P305" i="7"/>
  <c r="N306" i="7"/>
  <c r="O306" i="7"/>
  <c r="P306" i="7" s="1"/>
  <c r="N307" i="7"/>
  <c r="O307" i="7"/>
  <c r="P307" i="7" s="1"/>
  <c r="N308" i="7"/>
  <c r="O308" i="7"/>
  <c r="P308" i="7" s="1"/>
  <c r="N309" i="7"/>
  <c r="O309" i="7"/>
  <c r="P309" i="7" s="1"/>
  <c r="N310" i="7"/>
  <c r="O310" i="7"/>
  <c r="P310" i="7" s="1"/>
  <c r="N311" i="7"/>
  <c r="O311" i="7"/>
  <c r="P311" i="7" s="1"/>
  <c r="N312" i="7"/>
  <c r="O312" i="7"/>
  <c r="P312" i="7" s="1"/>
  <c r="N313" i="7"/>
  <c r="O313" i="7"/>
  <c r="P313" i="7" s="1"/>
  <c r="N285" i="7"/>
  <c r="AN164" i="7"/>
  <c r="AO164" i="7" s="1"/>
  <c r="AN163" i="7"/>
  <c r="AO163" i="7" s="1"/>
  <c r="AN162" i="7"/>
  <c r="AO162" i="7" s="1"/>
  <c r="AO161" i="7"/>
  <c r="AN160" i="7"/>
  <c r="AO160" i="7" s="1"/>
  <c r="AN159" i="7"/>
  <c r="AO159" i="7" s="1"/>
  <c r="AO158" i="7"/>
  <c r="AO157" i="7"/>
  <c r="AN156" i="7"/>
  <c r="AO156" i="7" s="1"/>
  <c r="AN155" i="7"/>
  <c r="AO155" i="7" s="1"/>
  <c r="AN154" i="7"/>
  <c r="AO154" i="7" s="1"/>
  <c r="AN153" i="7"/>
  <c r="AO153" i="7" s="1"/>
  <c r="AN152" i="7"/>
  <c r="AO152" i="7" s="1"/>
  <c r="AN151" i="7"/>
  <c r="AO151" i="7" s="1"/>
  <c r="AN150" i="7"/>
  <c r="AO150" i="7" s="1"/>
  <c r="AN149" i="7"/>
  <c r="AO149" i="7" s="1"/>
  <c r="AN148" i="7"/>
  <c r="AO148" i="7" s="1"/>
  <c r="AN146" i="7"/>
  <c r="AO146" i="7" s="1"/>
  <c r="AN145" i="7"/>
  <c r="AO145" i="7" s="1"/>
  <c r="AN144" i="7"/>
  <c r="AO144" i="7" s="1"/>
  <c r="AN143" i="7"/>
  <c r="AO143" i="7" s="1"/>
  <c r="AN142" i="7"/>
  <c r="AO142" i="7" s="1"/>
  <c r="AO141" i="7"/>
  <c r="AN140" i="7"/>
  <c r="AO140" i="7" s="1"/>
  <c r="AI164" i="7"/>
  <c r="AJ164" i="7" s="1"/>
  <c r="AH164" i="7"/>
  <c r="AI163" i="7"/>
  <c r="AJ163" i="7" s="1"/>
  <c r="AI162" i="7"/>
  <c r="AJ162" i="7" s="1"/>
  <c r="AJ161" i="7"/>
  <c r="AI160" i="7"/>
  <c r="AJ160" i="7" s="1"/>
  <c r="AI159" i="7"/>
  <c r="AJ159" i="7" s="1"/>
  <c r="AJ158" i="7"/>
  <c r="AJ157" i="7"/>
  <c r="AI156" i="7"/>
  <c r="AJ156" i="7" s="1"/>
  <c r="AI155" i="7"/>
  <c r="AJ155" i="7" s="1"/>
  <c r="AI154" i="7"/>
  <c r="AJ154" i="7" s="1"/>
  <c r="AI153" i="7"/>
  <c r="AJ153" i="7" s="1"/>
  <c r="AI152" i="7"/>
  <c r="AJ152" i="7" s="1"/>
  <c r="AI151" i="7"/>
  <c r="AJ151" i="7" s="1"/>
  <c r="AI150" i="7"/>
  <c r="AJ150" i="7" s="1"/>
  <c r="AI149" i="7"/>
  <c r="AJ149" i="7" s="1"/>
  <c r="AI148" i="7"/>
  <c r="AJ148" i="7" s="1"/>
  <c r="AI146" i="7"/>
  <c r="AJ146" i="7" s="1"/>
  <c r="AI145" i="7"/>
  <c r="AJ145" i="7" s="1"/>
  <c r="AI144" i="7"/>
  <c r="AJ144" i="7" s="1"/>
  <c r="AI143" i="7"/>
  <c r="AJ143" i="7" s="1"/>
  <c r="AI142" i="7"/>
  <c r="AJ142" i="7" s="1"/>
  <c r="AI140" i="7"/>
  <c r="AJ140" i="7" s="1"/>
  <c r="AJ138" i="7"/>
  <c r="AD164" i="7"/>
  <c r="AE164" i="7" s="1"/>
  <c r="AC164" i="7"/>
  <c r="AD163" i="7"/>
  <c r="AE163" i="7" s="1"/>
  <c r="AD162" i="7"/>
  <c r="AE162" i="7" s="1"/>
  <c r="AE161" i="7"/>
  <c r="AD160" i="7"/>
  <c r="AE160" i="7" s="1"/>
  <c r="AD159" i="7"/>
  <c r="AE159" i="7" s="1"/>
  <c r="AD158" i="7"/>
  <c r="AE158" i="7" s="1"/>
  <c r="AE157" i="7"/>
  <c r="AD156" i="7"/>
  <c r="AE156" i="7" s="1"/>
  <c r="AD155" i="7"/>
  <c r="AE155" i="7" s="1"/>
  <c r="AD154" i="7"/>
  <c r="AE154" i="7" s="1"/>
  <c r="AD153" i="7"/>
  <c r="AE153" i="7" s="1"/>
  <c r="AD152" i="7"/>
  <c r="AE152" i="7" s="1"/>
  <c r="AD151" i="7"/>
  <c r="AE151" i="7" s="1"/>
  <c r="AD150" i="7"/>
  <c r="AE150" i="7" s="1"/>
  <c r="AD149" i="7"/>
  <c r="AE149" i="7" s="1"/>
  <c r="AD148" i="7"/>
  <c r="AE148" i="7" s="1"/>
  <c r="AD146" i="7"/>
  <c r="AE146" i="7" s="1"/>
  <c r="AD145" i="7"/>
  <c r="AE145" i="7" s="1"/>
  <c r="AD144" i="7"/>
  <c r="AE144" i="7" s="1"/>
  <c r="AD143" i="7"/>
  <c r="AE143" i="7" s="1"/>
  <c r="AD142" i="7"/>
  <c r="AE142" i="7" s="1"/>
  <c r="AD140" i="7"/>
  <c r="AE140" i="7" s="1"/>
  <c r="AE138" i="7"/>
  <c r="Y164" i="7"/>
  <c r="Z164" i="7" s="1"/>
  <c r="X164" i="7"/>
  <c r="Y163" i="7"/>
  <c r="Z163" i="7" s="1"/>
  <c r="Y162" i="7"/>
  <c r="Z162" i="7" s="1"/>
  <c r="Z161" i="7"/>
  <c r="Y160" i="7"/>
  <c r="Z160" i="7" s="1"/>
  <c r="Y159" i="7"/>
  <c r="Z159" i="7" s="1"/>
  <c r="Y158" i="7"/>
  <c r="Z158" i="7" s="1"/>
  <c r="Z157" i="7"/>
  <c r="Y156" i="7"/>
  <c r="Z156" i="7" s="1"/>
  <c r="Y155" i="7"/>
  <c r="Z155" i="7" s="1"/>
  <c r="Y154" i="7"/>
  <c r="Z154" i="7" s="1"/>
  <c r="Y153" i="7"/>
  <c r="Z153" i="7" s="1"/>
  <c r="Y152" i="7"/>
  <c r="Z152" i="7" s="1"/>
  <c r="Y151" i="7"/>
  <c r="Z151" i="7" s="1"/>
  <c r="Y150" i="7"/>
  <c r="Z150" i="7" s="1"/>
  <c r="Y149" i="7"/>
  <c r="Z149" i="7" s="1"/>
  <c r="Y148" i="7"/>
  <c r="Z148" i="7" s="1"/>
  <c r="Y146" i="7"/>
  <c r="Z146" i="7" s="1"/>
  <c r="Y145" i="7"/>
  <c r="Z145" i="7" s="1"/>
  <c r="Y144" i="7"/>
  <c r="Z144" i="7" s="1"/>
  <c r="Y143" i="7"/>
  <c r="Z143" i="7" s="1"/>
  <c r="Y142" i="7"/>
  <c r="Z142" i="7" s="1"/>
  <c r="Y140" i="7"/>
  <c r="Z140" i="7" s="1"/>
  <c r="T164" i="7"/>
  <c r="U164" i="7" s="1"/>
  <c r="T163" i="7"/>
  <c r="U163" i="7" s="1"/>
  <c r="T162" i="7"/>
  <c r="U162" i="7" s="1"/>
  <c r="S162" i="7"/>
  <c r="T161" i="7"/>
  <c r="U161" i="7" s="1"/>
  <c r="T160" i="7"/>
  <c r="U160" i="7" s="1"/>
  <c r="T159" i="7"/>
  <c r="U159" i="7" s="1"/>
  <c r="T158" i="7"/>
  <c r="U158" i="7" s="1"/>
  <c r="U157" i="7"/>
  <c r="T156" i="7"/>
  <c r="U156" i="7" s="1"/>
  <c r="T155" i="7"/>
  <c r="U155" i="7" s="1"/>
  <c r="T154" i="7"/>
  <c r="U154" i="7" s="1"/>
  <c r="T153" i="7"/>
  <c r="U153" i="7" s="1"/>
  <c r="T152" i="7"/>
  <c r="U152" i="7" s="1"/>
  <c r="T151" i="7"/>
  <c r="U151" i="7" s="1"/>
  <c r="T150" i="7"/>
  <c r="U150" i="7" s="1"/>
  <c r="T149" i="7"/>
  <c r="U149" i="7" s="1"/>
  <c r="T148" i="7"/>
  <c r="U148" i="7" s="1"/>
  <c r="T146" i="7"/>
  <c r="U146" i="7" s="1"/>
  <c r="T145" i="7"/>
  <c r="U145" i="7" s="1"/>
  <c r="T144" i="7"/>
  <c r="U144" i="7" s="1"/>
  <c r="T143" i="7"/>
  <c r="U143" i="7" s="1"/>
  <c r="T142" i="7"/>
  <c r="U142" i="7" s="1"/>
  <c r="T140" i="7"/>
  <c r="U140" i="7" s="1"/>
  <c r="O140" i="7"/>
  <c r="P140" i="7" s="1"/>
  <c r="O142" i="7"/>
  <c r="P142" i="7" s="1"/>
  <c r="O143" i="7"/>
  <c r="P143" i="7" s="1"/>
  <c r="O144" i="7"/>
  <c r="P144" i="7" s="1"/>
  <c r="O145" i="7"/>
  <c r="P145" i="7" s="1"/>
  <c r="O146" i="7"/>
  <c r="P146" i="7" s="1"/>
  <c r="O148" i="7"/>
  <c r="P148" i="7" s="1"/>
  <c r="O149" i="7"/>
  <c r="P149" i="7" s="1"/>
  <c r="O150" i="7"/>
  <c r="P150" i="7" s="1"/>
  <c r="O151" i="7"/>
  <c r="P151" i="7" s="1"/>
  <c r="O152" i="7"/>
  <c r="P152" i="7" s="1"/>
  <c r="O153" i="7"/>
  <c r="P153" i="7" s="1"/>
  <c r="O154" i="7"/>
  <c r="P154" i="7" s="1"/>
  <c r="O155" i="7"/>
  <c r="P155" i="7" s="1"/>
  <c r="O156" i="7"/>
  <c r="P156" i="7" s="1"/>
  <c r="O157" i="7"/>
  <c r="P157" i="7" s="1"/>
  <c r="O158" i="7"/>
  <c r="P158" i="7" s="1"/>
  <c r="O159" i="7"/>
  <c r="P159" i="7" s="1"/>
  <c r="O160" i="7"/>
  <c r="P160" i="7" s="1"/>
  <c r="O161" i="7"/>
  <c r="P161" i="7" s="1"/>
  <c r="O162" i="7"/>
  <c r="P162" i="7" s="1"/>
  <c r="O163" i="7"/>
  <c r="P163" i="7" s="1"/>
  <c r="O164" i="7"/>
  <c r="P164" i="7" s="1"/>
  <c r="AN131" i="7"/>
  <c r="AO131" i="7" s="1"/>
  <c r="AM131" i="7"/>
  <c r="AO130" i="7"/>
  <c r="AM130" i="7"/>
  <c r="AN129" i="7"/>
  <c r="AO129" i="7" s="1"/>
  <c r="AM129" i="7"/>
  <c r="AN128" i="7"/>
  <c r="AO128" i="7" s="1"/>
  <c r="AM128" i="7"/>
  <c r="AN127" i="7"/>
  <c r="AO127" i="7" s="1"/>
  <c r="AM127" i="7"/>
  <c r="AN126" i="7"/>
  <c r="AO126" i="7" s="1"/>
  <c r="AM126" i="7"/>
  <c r="AO125" i="7"/>
  <c r="AM125" i="7"/>
  <c r="AO124" i="7"/>
  <c r="AM124" i="7"/>
  <c r="AO123" i="7"/>
  <c r="AM123" i="7"/>
  <c r="AN122" i="7"/>
  <c r="AO122" i="7" s="1"/>
  <c r="AM122" i="7"/>
  <c r="AN121" i="7"/>
  <c r="AO121" i="7" s="1"/>
  <c r="AM121" i="7"/>
  <c r="AN120" i="7"/>
  <c r="AO120" i="7" s="1"/>
  <c r="AM120" i="7"/>
  <c r="AN119" i="7"/>
  <c r="AO119" i="7" s="1"/>
  <c r="AM119" i="7"/>
  <c r="AN118" i="7"/>
  <c r="AO118" i="7" s="1"/>
  <c r="AM118" i="7"/>
  <c r="AN117" i="7"/>
  <c r="AO117" i="7" s="1"/>
  <c r="AM117" i="7"/>
  <c r="AN116" i="7"/>
  <c r="AO116" i="7" s="1"/>
  <c r="AM116" i="7"/>
  <c r="AN115" i="7"/>
  <c r="AO115" i="7" s="1"/>
  <c r="AM115" i="7"/>
  <c r="AM114" i="7"/>
  <c r="AN113" i="7"/>
  <c r="AO113" i="7" s="1"/>
  <c r="AM113" i="7"/>
  <c r="AN112" i="7"/>
  <c r="AO112" i="7" s="1"/>
  <c r="AM112" i="7"/>
  <c r="AN111" i="7"/>
  <c r="AO111" i="7" s="1"/>
  <c r="AM111" i="7"/>
  <c r="AN110" i="7"/>
  <c r="AO110" i="7" s="1"/>
  <c r="AM110" i="7"/>
  <c r="AN109" i="7"/>
  <c r="AO109" i="7" s="1"/>
  <c r="AM109" i="7"/>
  <c r="AO108" i="7"/>
  <c r="AM108" i="7"/>
  <c r="AN107" i="7"/>
  <c r="AO107" i="7" s="1"/>
  <c r="AM107" i="7"/>
  <c r="AM106" i="7"/>
  <c r="AN105" i="7"/>
  <c r="AM105" i="7"/>
  <c r="AI131" i="7"/>
  <c r="AJ131" i="7" s="1"/>
  <c r="AH131" i="7"/>
  <c r="AI130" i="7"/>
  <c r="AJ130" i="7" s="1"/>
  <c r="AH130" i="7"/>
  <c r="AI129" i="7"/>
  <c r="AJ129" i="7" s="1"/>
  <c r="AH129" i="7"/>
  <c r="AI128" i="7"/>
  <c r="AJ128" i="7" s="1"/>
  <c r="AH128" i="7"/>
  <c r="AI127" i="7"/>
  <c r="AJ127" i="7" s="1"/>
  <c r="AH127" i="7"/>
  <c r="AI126" i="7"/>
  <c r="AJ126" i="7" s="1"/>
  <c r="AH126" i="7"/>
  <c r="AJ125" i="7"/>
  <c r="AH125" i="7"/>
  <c r="AJ124" i="7"/>
  <c r="AH124" i="7"/>
  <c r="AJ123" i="7"/>
  <c r="AH123" i="7"/>
  <c r="AI122" i="7"/>
  <c r="AJ122" i="7" s="1"/>
  <c r="AH122" i="7"/>
  <c r="AI121" i="7"/>
  <c r="AJ121" i="7" s="1"/>
  <c r="AH121" i="7"/>
  <c r="AI120" i="7"/>
  <c r="AJ120" i="7" s="1"/>
  <c r="AH120" i="7"/>
  <c r="AI119" i="7"/>
  <c r="AJ119" i="7" s="1"/>
  <c r="AH119" i="7"/>
  <c r="AI118" i="7"/>
  <c r="AJ118" i="7" s="1"/>
  <c r="AH118" i="7"/>
  <c r="AI117" i="7"/>
  <c r="AJ117" i="7" s="1"/>
  <c r="AH117" i="7"/>
  <c r="AI116" i="7"/>
  <c r="AJ116" i="7" s="1"/>
  <c r="AH116" i="7"/>
  <c r="AI115" i="7"/>
  <c r="AJ115" i="7" s="1"/>
  <c r="AH115" i="7"/>
  <c r="AH114" i="7"/>
  <c r="AI113" i="7"/>
  <c r="AJ113" i="7" s="1"/>
  <c r="AH113" i="7"/>
  <c r="AI112" i="7"/>
  <c r="AJ112" i="7" s="1"/>
  <c r="AH112" i="7"/>
  <c r="AI111" i="7"/>
  <c r="AJ111" i="7" s="1"/>
  <c r="AH111" i="7"/>
  <c r="AI110" i="7"/>
  <c r="AJ110" i="7" s="1"/>
  <c r="AH110" i="7"/>
  <c r="AI109" i="7"/>
  <c r="AJ109" i="7" s="1"/>
  <c r="AH109" i="7"/>
  <c r="AJ108" i="7"/>
  <c r="AH108" i="7"/>
  <c r="AI107" i="7"/>
  <c r="AJ107" i="7" s="1"/>
  <c r="AH107" i="7"/>
  <c r="AH106" i="7"/>
  <c r="AI105" i="7"/>
  <c r="AH105" i="7"/>
  <c r="AD131" i="7"/>
  <c r="AE131" i="7" s="1"/>
  <c r="AC131" i="7"/>
  <c r="AD130" i="7"/>
  <c r="AE130" i="7" s="1"/>
  <c r="AC130" i="7"/>
  <c r="AD129" i="7"/>
  <c r="AE129" i="7" s="1"/>
  <c r="AC129" i="7"/>
  <c r="AD128" i="7"/>
  <c r="AE128" i="7" s="1"/>
  <c r="AC128" i="7"/>
  <c r="AD127" i="7"/>
  <c r="AE127" i="7" s="1"/>
  <c r="AC127" i="7"/>
  <c r="AD126" i="7"/>
  <c r="AE126" i="7" s="1"/>
  <c r="AC126" i="7"/>
  <c r="AE125" i="7"/>
  <c r="AC125" i="7"/>
  <c r="AE124" i="7"/>
  <c r="AC124" i="7"/>
  <c r="AE123" i="7"/>
  <c r="AC123" i="7"/>
  <c r="AD122" i="7"/>
  <c r="AE122" i="7" s="1"/>
  <c r="AC122" i="7"/>
  <c r="AD121" i="7"/>
  <c r="AE121" i="7" s="1"/>
  <c r="AC121" i="7"/>
  <c r="AD120" i="7"/>
  <c r="AE120" i="7" s="1"/>
  <c r="AC120" i="7"/>
  <c r="AD119" i="7"/>
  <c r="AE119" i="7" s="1"/>
  <c r="AC119" i="7"/>
  <c r="AD118" i="7"/>
  <c r="AE118" i="7" s="1"/>
  <c r="AC118" i="7"/>
  <c r="AD117" i="7"/>
  <c r="AE117" i="7" s="1"/>
  <c r="AC117" i="7"/>
  <c r="AD116" i="7"/>
  <c r="AE116" i="7" s="1"/>
  <c r="AC116" i="7"/>
  <c r="AD115" i="7"/>
  <c r="AE115" i="7" s="1"/>
  <c r="AC115" i="7"/>
  <c r="AC114" i="7"/>
  <c r="AD113" i="7"/>
  <c r="AE113" i="7" s="1"/>
  <c r="AC113" i="7"/>
  <c r="AD112" i="7"/>
  <c r="AE112" i="7" s="1"/>
  <c r="AC112" i="7"/>
  <c r="AD111" i="7"/>
  <c r="AE111" i="7" s="1"/>
  <c r="AC111" i="7"/>
  <c r="AD110" i="7"/>
  <c r="AE110" i="7" s="1"/>
  <c r="AC110" i="7"/>
  <c r="AD109" i="7"/>
  <c r="AE109" i="7" s="1"/>
  <c r="AC109" i="7"/>
  <c r="AC108" i="7"/>
  <c r="AD107" i="7"/>
  <c r="AE107" i="7" s="1"/>
  <c r="AC107" i="7"/>
  <c r="AC106" i="7"/>
  <c r="AD105" i="7"/>
  <c r="AE105" i="7" s="1"/>
  <c r="AC105" i="7"/>
  <c r="Y131" i="7"/>
  <c r="Z131" i="7" s="1"/>
  <c r="X131" i="7"/>
  <c r="Y130" i="7"/>
  <c r="Z130" i="7" s="1"/>
  <c r="X130" i="7"/>
  <c r="Y129" i="7"/>
  <c r="Z129" i="7" s="1"/>
  <c r="X129" i="7"/>
  <c r="Y128" i="7"/>
  <c r="Z128" i="7" s="1"/>
  <c r="X128" i="7"/>
  <c r="Y127" i="7"/>
  <c r="Z127" i="7" s="1"/>
  <c r="X127" i="7"/>
  <c r="Y126" i="7"/>
  <c r="Z126" i="7" s="1"/>
  <c r="X126" i="7"/>
  <c r="Z125" i="7"/>
  <c r="X125" i="7"/>
  <c r="Y124" i="7"/>
  <c r="Z124" i="7" s="1"/>
  <c r="X124" i="7"/>
  <c r="Z123" i="7"/>
  <c r="X123" i="7"/>
  <c r="Y122" i="7"/>
  <c r="Z122" i="7" s="1"/>
  <c r="X122" i="7"/>
  <c r="Y121" i="7"/>
  <c r="Z121" i="7" s="1"/>
  <c r="X121" i="7"/>
  <c r="Y120" i="7"/>
  <c r="Z120" i="7" s="1"/>
  <c r="X120" i="7"/>
  <c r="Y119" i="7"/>
  <c r="Z119" i="7" s="1"/>
  <c r="X119" i="7"/>
  <c r="Y118" i="7"/>
  <c r="Z118" i="7" s="1"/>
  <c r="X118" i="7"/>
  <c r="Y117" i="7"/>
  <c r="Z117" i="7" s="1"/>
  <c r="X117" i="7"/>
  <c r="Y116" i="7"/>
  <c r="Z116" i="7" s="1"/>
  <c r="X116" i="7"/>
  <c r="Y115" i="7"/>
  <c r="Z115" i="7" s="1"/>
  <c r="X115" i="7"/>
  <c r="X114" i="7"/>
  <c r="Y113" i="7"/>
  <c r="Z113" i="7" s="1"/>
  <c r="X113" i="7"/>
  <c r="Y112" i="7"/>
  <c r="Z112" i="7" s="1"/>
  <c r="X112" i="7"/>
  <c r="Y111" i="7"/>
  <c r="Z111" i="7" s="1"/>
  <c r="X111" i="7"/>
  <c r="Y110" i="7"/>
  <c r="Z110" i="7" s="1"/>
  <c r="X110" i="7"/>
  <c r="Y109" i="7"/>
  <c r="Z109" i="7" s="1"/>
  <c r="X109" i="7"/>
  <c r="X108" i="7"/>
  <c r="Y107" i="7"/>
  <c r="Z107" i="7" s="1"/>
  <c r="X107" i="7"/>
  <c r="X106" i="7"/>
  <c r="Y105" i="7"/>
  <c r="Z105" i="7" s="1"/>
  <c r="X105" i="7"/>
  <c r="T105" i="7"/>
  <c r="U105" i="7" s="1"/>
  <c r="T107" i="7"/>
  <c r="U107" i="7" s="1"/>
  <c r="T109" i="7"/>
  <c r="U109" i="7" s="1"/>
  <c r="T110" i="7"/>
  <c r="U110" i="7" s="1"/>
  <c r="T111" i="7"/>
  <c r="U111" i="7" s="1"/>
  <c r="T112" i="7"/>
  <c r="U112" i="7" s="1"/>
  <c r="T113" i="7"/>
  <c r="U113" i="7" s="1"/>
  <c r="T115" i="7"/>
  <c r="U115" i="7" s="1"/>
  <c r="T116" i="7"/>
  <c r="U116" i="7" s="1"/>
  <c r="T117" i="7"/>
  <c r="U117" i="7" s="1"/>
  <c r="T118" i="7"/>
  <c r="U118" i="7" s="1"/>
  <c r="T119" i="7"/>
  <c r="U119" i="7" s="1"/>
  <c r="T120" i="7"/>
  <c r="U120" i="7" s="1"/>
  <c r="T121" i="7"/>
  <c r="U121" i="7" s="1"/>
  <c r="T122" i="7"/>
  <c r="U122" i="7" s="1"/>
  <c r="T123" i="7"/>
  <c r="U123" i="7" s="1"/>
  <c r="T124" i="7"/>
  <c r="U124" i="7" s="1"/>
  <c r="T126" i="7"/>
  <c r="U126" i="7" s="1"/>
  <c r="T127" i="7"/>
  <c r="U127" i="7" s="1"/>
  <c r="T128" i="7"/>
  <c r="U128" i="7" s="1"/>
  <c r="T129" i="7"/>
  <c r="U129" i="7" s="1"/>
  <c r="T130" i="7"/>
  <c r="U130" i="7" s="1"/>
  <c r="S105" i="7"/>
  <c r="S106" i="7"/>
  <c r="S107" i="7"/>
  <c r="S108" i="7"/>
  <c r="S109" i="7"/>
  <c r="S110" i="7"/>
  <c r="S111" i="7"/>
  <c r="S112" i="7"/>
  <c r="S113" i="7"/>
  <c r="S114" i="7"/>
  <c r="S115" i="7"/>
  <c r="S116" i="7"/>
  <c r="S117" i="7"/>
  <c r="S118" i="7"/>
  <c r="S119" i="7"/>
  <c r="S120" i="7"/>
  <c r="S121" i="7"/>
  <c r="S122" i="7"/>
  <c r="S123" i="7"/>
  <c r="S124" i="7"/>
  <c r="S125" i="7"/>
  <c r="S126" i="7"/>
  <c r="S127" i="7"/>
  <c r="S128" i="7"/>
  <c r="S129" i="7"/>
  <c r="S130" i="7"/>
  <c r="T131" i="7"/>
  <c r="U131" i="7" s="1"/>
  <c r="S131" i="7"/>
  <c r="U125" i="7"/>
  <c r="N129" i="7"/>
  <c r="N162" i="7" s="1"/>
  <c r="O129" i="7"/>
  <c r="N130" i="7"/>
  <c r="N163" i="7" s="1"/>
  <c r="O130" i="7"/>
  <c r="P130" i="7" s="1"/>
  <c r="N131" i="7"/>
  <c r="AM164" i="7" s="1"/>
  <c r="O131" i="7"/>
  <c r="P131" i="7" s="1"/>
  <c r="O128" i="7"/>
  <c r="N128" i="7"/>
  <c r="AH161" i="7" s="1"/>
  <c r="P128" i="7"/>
  <c r="P129" i="7"/>
  <c r="AO99" i="7"/>
  <c r="AM99" i="7"/>
  <c r="AN98" i="7"/>
  <c r="AO98" i="7" s="1"/>
  <c r="AM98" i="7"/>
  <c r="AN97" i="7"/>
  <c r="AO97" i="7" s="1"/>
  <c r="AM97" i="7"/>
  <c r="AO96" i="7"/>
  <c r="AM96" i="7"/>
  <c r="AN95" i="7"/>
  <c r="AO95" i="7" s="1"/>
  <c r="AM95" i="7"/>
  <c r="AN94" i="7"/>
  <c r="AO94" i="7" s="1"/>
  <c r="AM94" i="7"/>
  <c r="AO93" i="7"/>
  <c r="AM93" i="7"/>
  <c r="AN92" i="7"/>
  <c r="AO92" i="7" s="1"/>
  <c r="AM92" i="7"/>
  <c r="AN91" i="7"/>
  <c r="AO91" i="7" s="1"/>
  <c r="AM91" i="7"/>
  <c r="AN90" i="7"/>
  <c r="AO90" i="7" s="1"/>
  <c r="AM90" i="7"/>
  <c r="AN89" i="7"/>
  <c r="AO89" i="7" s="1"/>
  <c r="AM89" i="7"/>
  <c r="AN88" i="7"/>
  <c r="AO88" i="7" s="1"/>
  <c r="AM88" i="7"/>
  <c r="AN87" i="7"/>
  <c r="AO87" i="7" s="1"/>
  <c r="AM87" i="7"/>
  <c r="AN86" i="7"/>
  <c r="AO86" i="7" s="1"/>
  <c r="AM86" i="7"/>
  <c r="AN85" i="7"/>
  <c r="AO85" i="7" s="1"/>
  <c r="AM85" i="7"/>
  <c r="AN84" i="7"/>
  <c r="AO84" i="7" s="1"/>
  <c r="AM84" i="7"/>
  <c r="AN83" i="7"/>
  <c r="AO83" i="7" s="1"/>
  <c r="AM83" i="7"/>
  <c r="AO82" i="7"/>
  <c r="AM82" i="7"/>
  <c r="AN81" i="7"/>
  <c r="AO81" i="7" s="1"/>
  <c r="AM81" i="7"/>
  <c r="AN80" i="7"/>
  <c r="AO80" i="7" s="1"/>
  <c r="AM80" i="7"/>
  <c r="AN79" i="7"/>
  <c r="AO79" i="7" s="1"/>
  <c r="AM79" i="7"/>
  <c r="AN78" i="7"/>
  <c r="AO78" i="7" s="1"/>
  <c r="AM78" i="7"/>
  <c r="AN77" i="7"/>
  <c r="AO77" i="7" s="1"/>
  <c r="AM77" i="7"/>
  <c r="AO76" i="7"/>
  <c r="AM76" i="7"/>
  <c r="AN75" i="7"/>
  <c r="AO75" i="7" s="1"/>
  <c r="AM75" i="7"/>
  <c r="AM74" i="7"/>
  <c r="AN73" i="7"/>
  <c r="AM73" i="7"/>
  <c r="AJ99" i="7"/>
  <c r="AH99" i="7"/>
  <c r="AI98" i="7"/>
  <c r="AJ98" i="7" s="1"/>
  <c r="AH98" i="7"/>
  <c r="AI97" i="7"/>
  <c r="AJ97" i="7" s="1"/>
  <c r="AH97" i="7"/>
  <c r="AJ96" i="7"/>
  <c r="AH96" i="7"/>
  <c r="AI95" i="7"/>
  <c r="AJ95" i="7" s="1"/>
  <c r="AH95" i="7"/>
  <c r="AI94" i="7"/>
  <c r="AJ94" i="7" s="1"/>
  <c r="AH94" i="7"/>
  <c r="AJ93" i="7"/>
  <c r="AH93" i="7"/>
  <c r="AI92" i="7"/>
  <c r="AJ92" i="7" s="1"/>
  <c r="AH92" i="7"/>
  <c r="AI91" i="7"/>
  <c r="AJ91" i="7" s="1"/>
  <c r="AH91" i="7"/>
  <c r="AI90" i="7"/>
  <c r="AJ90" i="7" s="1"/>
  <c r="AH90" i="7"/>
  <c r="AI89" i="7"/>
  <c r="AJ89" i="7" s="1"/>
  <c r="AH89" i="7"/>
  <c r="AI88" i="7"/>
  <c r="AJ88" i="7" s="1"/>
  <c r="AH88" i="7"/>
  <c r="AI87" i="7"/>
  <c r="AJ87" i="7" s="1"/>
  <c r="AH87" i="7"/>
  <c r="AI86" i="7"/>
  <c r="AJ86" i="7" s="1"/>
  <c r="AH86" i="7"/>
  <c r="AI85" i="7"/>
  <c r="AJ85" i="7" s="1"/>
  <c r="AH85" i="7"/>
  <c r="AI84" i="7"/>
  <c r="AJ84" i="7" s="1"/>
  <c r="AH84" i="7"/>
  <c r="AI83" i="7"/>
  <c r="AJ83" i="7" s="1"/>
  <c r="AH83" i="7"/>
  <c r="AJ82" i="7"/>
  <c r="AH82" i="7"/>
  <c r="AI81" i="7"/>
  <c r="AJ81" i="7" s="1"/>
  <c r="AH81" i="7"/>
  <c r="AI80" i="7"/>
  <c r="AJ80" i="7" s="1"/>
  <c r="AH80" i="7"/>
  <c r="AI79" i="7"/>
  <c r="AJ79" i="7" s="1"/>
  <c r="AH79" i="7"/>
  <c r="AI78" i="7"/>
  <c r="AJ78" i="7" s="1"/>
  <c r="AH78" i="7"/>
  <c r="AI77" i="7"/>
  <c r="AJ77" i="7" s="1"/>
  <c r="AH77" i="7"/>
  <c r="AH76" i="7"/>
  <c r="AI75" i="7"/>
  <c r="AJ75" i="7" s="1"/>
  <c r="AH75" i="7"/>
  <c r="AH74" i="7"/>
  <c r="AI73" i="7"/>
  <c r="AH73" i="7"/>
  <c r="AD99" i="7"/>
  <c r="AE99" i="7" s="1"/>
  <c r="AC99" i="7"/>
  <c r="AD98" i="7"/>
  <c r="AE98" i="7" s="1"/>
  <c r="AC98" i="7"/>
  <c r="AD97" i="7"/>
  <c r="AE97" i="7" s="1"/>
  <c r="AC97" i="7"/>
  <c r="AC96" i="7"/>
  <c r="AD95" i="7"/>
  <c r="AC95" i="7"/>
  <c r="AD94" i="7"/>
  <c r="AC94" i="7"/>
  <c r="AC93" i="7"/>
  <c r="AD92" i="7"/>
  <c r="AC92" i="7"/>
  <c r="AD91" i="7"/>
  <c r="AC91" i="7"/>
  <c r="AD90" i="7"/>
  <c r="AC90" i="7"/>
  <c r="AD89" i="7"/>
  <c r="AC89" i="7"/>
  <c r="AD88" i="7"/>
  <c r="AC88" i="7"/>
  <c r="AD87" i="7"/>
  <c r="AC87" i="7"/>
  <c r="AD86" i="7"/>
  <c r="AC86" i="7"/>
  <c r="AD85" i="7"/>
  <c r="AC85" i="7"/>
  <c r="AD84" i="7"/>
  <c r="AC84" i="7"/>
  <c r="AD83" i="7"/>
  <c r="AC83" i="7"/>
  <c r="AC82" i="7"/>
  <c r="AD81" i="7"/>
  <c r="AC81" i="7"/>
  <c r="AD80" i="7"/>
  <c r="AC80" i="7"/>
  <c r="AD79" i="7"/>
  <c r="AC79" i="7"/>
  <c r="AD78" i="7"/>
  <c r="AC78" i="7"/>
  <c r="AD77" i="7"/>
  <c r="AC77" i="7"/>
  <c r="AC76" i="7"/>
  <c r="AD75" i="7"/>
  <c r="AC75" i="7"/>
  <c r="AC74" i="7"/>
  <c r="AD73" i="7"/>
  <c r="AC73" i="7"/>
  <c r="Y99" i="7"/>
  <c r="Z99" i="7" s="1"/>
  <c r="X99" i="7"/>
  <c r="Y98" i="7"/>
  <c r="Z98" i="7" s="1"/>
  <c r="X98" i="7"/>
  <c r="Y97" i="7"/>
  <c r="Z97" i="7" s="1"/>
  <c r="X97" i="7"/>
  <c r="X96" i="7"/>
  <c r="Y95" i="7"/>
  <c r="X95" i="7"/>
  <c r="Y94" i="7"/>
  <c r="X94" i="7"/>
  <c r="X93" i="7"/>
  <c r="Y92" i="7"/>
  <c r="X92" i="7"/>
  <c r="Y91" i="7"/>
  <c r="X91" i="7"/>
  <c r="Y90" i="7"/>
  <c r="X90" i="7"/>
  <c r="Y89" i="7"/>
  <c r="X89" i="7"/>
  <c r="Y88" i="7"/>
  <c r="X88" i="7"/>
  <c r="Y87" i="7"/>
  <c r="X87" i="7"/>
  <c r="Y86" i="7"/>
  <c r="X86" i="7"/>
  <c r="Y85" i="7"/>
  <c r="X85" i="7"/>
  <c r="Y84" i="7"/>
  <c r="X84" i="7"/>
  <c r="Y83" i="7"/>
  <c r="X83" i="7"/>
  <c r="X82" i="7"/>
  <c r="Y81" i="7"/>
  <c r="X81" i="7"/>
  <c r="Y80" i="7"/>
  <c r="X80" i="7"/>
  <c r="Y79" i="7"/>
  <c r="X79" i="7"/>
  <c r="Y78" i="7"/>
  <c r="X78" i="7"/>
  <c r="Y77" i="7"/>
  <c r="X77" i="7"/>
  <c r="X76" i="7"/>
  <c r="Y75" i="7"/>
  <c r="X75" i="7"/>
  <c r="X74" i="7"/>
  <c r="Y73" i="7"/>
  <c r="X73" i="7"/>
  <c r="T99" i="7"/>
  <c r="U99" i="7" s="1"/>
  <c r="S99" i="7"/>
  <c r="T98" i="7"/>
  <c r="U98" i="7" s="1"/>
  <c r="S98" i="7"/>
  <c r="T97" i="7"/>
  <c r="U97" i="7" s="1"/>
  <c r="S97" i="7"/>
  <c r="T96" i="7"/>
  <c r="U96" i="7" s="1"/>
  <c r="S96" i="7"/>
  <c r="T95" i="7"/>
  <c r="S95" i="7"/>
  <c r="T94" i="7"/>
  <c r="U94" i="7" s="1"/>
  <c r="S94" i="7"/>
  <c r="S93" i="7"/>
  <c r="T92" i="7"/>
  <c r="U92" i="7" s="1"/>
  <c r="S92" i="7"/>
  <c r="T91" i="7"/>
  <c r="U91" i="7" s="1"/>
  <c r="S91" i="7"/>
  <c r="T90" i="7"/>
  <c r="U90" i="7" s="1"/>
  <c r="S90" i="7"/>
  <c r="T89" i="7"/>
  <c r="U89" i="7" s="1"/>
  <c r="S89" i="7"/>
  <c r="T88" i="7"/>
  <c r="U88" i="7" s="1"/>
  <c r="S88" i="7"/>
  <c r="T87" i="7"/>
  <c r="U87" i="7" s="1"/>
  <c r="S87" i="7"/>
  <c r="T86" i="7"/>
  <c r="U86" i="7" s="1"/>
  <c r="S86" i="7"/>
  <c r="T85" i="7"/>
  <c r="S85" i="7"/>
  <c r="T84" i="7"/>
  <c r="U84" i="7" s="1"/>
  <c r="S84" i="7"/>
  <c r="T83" i="7"/>
  <c r="U83" i="7" s="1"/>
  <c r="S83" i="7"/>
  <c r="S82" i="7"/>
  <c r="T81" i="7"/>
  <c r="U81" i="7" s="1"/>
  <c r="S81" i="7"/>
  <c r="T80" i="7"/>
  <c r="S80" i="7"/>
  <c r="T79" i="7"/>
  <c r="S79" i="7"/>
  <c r="T78" i="7"/>
  <c r="U78" i="7" s="1"/>
  <c r="S78" i="7"/>
  <c r="T77" i="7"/>
  <c r="U77" i="7" s="1"/>
  <c r="S77" i="7"/>
  <c r="S76" i="7"/>
  <c r="T75" i="7"/>
  <c r="U75" i="7" s="1"/>
  <c r="S75" i="7"/>
  <c r="S74" i="7"/>
  <c r="T73" i="7"/>
  <c r="U73" i="7" s="1"/>
  <c r="S73" i="7"/>
  <c r="O73" i="7"/>
  <c r="O75" i="7"/>
  <c r="O77" i="7"/>
  <c r="O78" i="7"/>
  <c r="O79" i="7"/>
  <c r="O80" i="7"/>
  <c r="O81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N90" i="7"/>
  <c r="N91" i="7"/>
  <c r="N92" i="7"/>
  <c r="N93" i="7"/>
  <c r="N94" i="7"/>
  <c r="N95" i="7"/>
  <c r="N96" i="7"/>
  <c r="U93" i="7"/>
  <c r="AE96" i="7"/>
  <c r="Z93" i="7"/>
  <c r="Z96" i="7"/>
  <c r="O97" i="7"/>
  <c r="P97" i="7" s="1"/>
  <c r="O98" i="7"/>
  <c r="P98" i="7" s="1"/>
  <c r="O99" i="7"/>
  <c r="P99" i="7" s="1"/>
  <c r="P96" i="7"/>
  <c r="N97" i="7"/>
  <c r="N98" i="7"/>
  <c r="N99" i="7"/>
  <c r="AO67" i="7"/>
  <c r="AO61" i="7"/>
  <c r="AO60" i="7"/>
  <c r="AO59" i="7"/>
  <c r="AO50" i="7"/>
  <c r="AO42" i="7"/>
  <c r="AJ42" i="7"/>
  <c r="AJ59" i="7"/>
  <c r="AJ60" i="7"/>
  <c r="AJ61" i="7"/>
  <c r="AJ67" i="7"/>
  <c r="AE67" i="7"/>
  <c r="U61" i="7"/>
  <c r="O64" i="7"/>
  <c r="P64" i="7" s="1"/>
  <c r="O65" i="7"/>
  <c r="P65" i="7" s="1"/>
  <c r="O66" i="7"/>
  <c r="T66" i="7" s="1"/>
  <c r="Y66" i="7" s="1"/>
  <c r="O67" i="7"/>
  <c r="P67" i="7" s="1"/>
  <c r="N67" i="7"/>
  <c r="S67" i="7" s="1"/>
  <c r="X67" i="7" s="1"/>
  <c r="AC67" i="7" s="1"/>
  <c r="AH67" i="7" s="1"/>
  <c r="AM67" i="7" s="1"/>
  <c r="N64" i="7"/>
  <c r="S64" i="7" s="1"/>
  <c r="X64" i="7" s="1"/>
  <c r="AC64" i="7" s="1"/>
  <c r="AH64" i="7" s="1"/>
  <c r="AM64" i="7" s="1"/>
  <c r="N65" i="7"/>
  <c r="S65" i="7" s="1"/>
  <c r="X65" i="7" s="1"/>
  <c r="AC65" i="7" s="1"/>
  <c r="AH65" i="7" s="1"/>
  <c r="AM65" i="7" s="1"/>
  <c r="N66" i="7"/>
  <c r="S66" i="7" s="1"/>
  <c r="X66" i="7" s="1"/>
  <c r="AC66" i="7" s="1"/>
  <c r="AH66" i="7" s="1"/>
  <c r="AM66" i="7" s="1"/>
  <c r="AT25" i="7"/>
  <c r="AT28" i="7"/>
  <c r="AO28" i="7"/>
  <c r="AT26" i="7"/>
  <c r="AT23" i="7"/>
  <c r="AT21" i="7"/>
  <c r="AE27" i="7"/>
  <c r="AJ28" i="7"/>
  <c r="AJ27" i="7"/>
  <c r="AE28" i="7"/>
  <c r="Z28" i="7"/>
  <c r="U28" i="7"/>
  <c r="P28" i="7"/>
  <c r="X162" i="7" l="1"/>
  <c r="AH162" i="7"/>
  <c r="T67" i="7"/>
  <c r="U67" i="7" s="1"/>
  <c r="S164" i="7"/>
  <c r="AC162" i="7"/>
  <c r="T65" i="7"/>
  <c r="Y65" i="7" s="1"/>
  <c r="AM161" i="7"/>
  <c r="AM163" i="7"/>
  <c r="P66" i="7"/>
  <c r="N164" i="7"/>
  <c r="N161" i="7"/>
  <c r="S161" i="7"/>
  <c r="S163" i="7"/>
  <c r="X161" i="7"/>
  <c r="X163" i="7"/>
  <c r="AC161" i="7"/>
  <c r="AC163" i="7"/>
  <c r="AH163" i="7"/>
  <c r="AM162" i="7"/>
  <c r="AD315" i="7"/>
  <c r="K41" i="7" s="1"/>
  <c r="AE287" i="7"/>
  <c r="AF301" i="7" s="1"/>
  <c r="AO138" i="7"/>
  <c r="AO105" i="7"/>
  <c r="AJ105" i="7"/>
  <c r="T64" i="7"/>
  <c r="U64" i="7" s="1"/>
  <c r="U66" i="7"/>
  <c r="U65" i="7"/>
  <c r="U80" i="7"/>
  <c r="U85" i="7"/>
  <c r="AO73" i="7"/>
  <c r="U95" i="7"/>
  <c r="U79" i="7"/>
  <c r="AJ73" i="7"/>
  <c r="Z66" i="7"/>
  <c r="AD66" i="7"/>
  <c r="AD65" i="7"/>
  <c r="Z65" i="7"/>
  <c r="Y67" i="7"/>
  <c r="Z67" i="7" s="1"/>
  <c r="AO26" i="7"/>
  <c r="AO23" i="7"/>
  <c r="AO21" i="7"/>
  <c r="AJ26" i="7"/>
  <c r="AO25" i="7"/>
  <c r="AJ23" i="7"/>
  <c r="AJ21" i="7"/>
  <c r="AE26" i="7"/>
  <c r="Z26" i="7"/>
  <c r="Z27" i="7"/>
  <c r="U26" i="7"/>
  <c r="U27" i="7"/>
  <c r="P27" i="7"/>
  <c r="P26" i="7"/>
  <c r="AE25" i="7"/>
  <c r="Z25" i="7"/>
  <c r="P25" i="7"/>
  <c r="U23" i="7"/>
  <c r="U25" i="7"/>
  <c r="AF303" i="7" l="1"/>
  <c r="AF287" i="7"/>
  <c r="AF292" i="7"/>
  <c r="AF312" i="7"/>
  <c r="AF299" i="7"/>
  <c r="AF290" i="7"/>
  <c r="AF307" i="7"/>
  <c r="J17" i="8"/>
  <c r="K17" i="8" s="1"/>
  <c r="AR17" i="6"/>
  <c r="AT17" i="6" s="1"/>
  <c r="AF310" i="7"/>
  <c r="AF291" i="7"/>
  <c r="AF311" i="7"/>
  <c r="AF294" i="7"/>
  <c r="AF289" i="7"/>
  <c r="AF300" i="7"/>
  <c r="AF302" i="7"/>
  <c r="AF306" i="7"/>
  <c r="AF286" i="7"/>
  <c r="AF285" i="7"/>
  <c r="AF298" i="7"/>
  <c r="AF296" i="7"/>
  <c r="AF308" i="7"/>
  <c r="AF304" i="7"/>
  <c r="AF313" i="7"/>
  <c r="AF309" i="7"/>
  <c r="AD314" i="7"/>
  <c r="K42" i="7" s="1"/>
  <c r="AS17" i="6" s="1"/>
  <c r="AF295" i="7"/>
  <c r="AF288" i="7"/>
  <c r="AF297" i="7"/>
  <c r="AF293" i="7"/>
  <c r="AF305" i="7"/>
  <c r="Y64" i="7"/>
  <c r="Z64" i="7" s="1"/>
  <c r="AI66" i="7"/>
  <c r="AE66" i="7"/>
  <c r="AE65" i="7"/>
  <c r="AI65" i="7"/>
  <c r="Z269" i="7"/>
  <c r="Z264" i="7"/>
  <c r="U269" i="7"/>
  <c r="N257" i="7"/>
  <c r="S257" i="7" s="1"/>
  <c r="X257" i="7" s="1"/>
  <c r="O257" i="7"/>
  <c r="T257" i="7" s="1"/>
  <c r="Y257" i="7" s="1"/>
  <c r="Z257" i="7" s="1"/>
  <c r="N258" i="7"/>
  <c r="S258" i="7" s="1"/>
  <c r="X258" i="7" s="1"/>
  <c r="O258" i="7"/>
  <c r="T258" i="7" s="1"/>
  <c r="Y258" i="7" s="1"/>
  <c r="Z258" i="7" s="1"/>
  <c r="N259" i="7"/>
  <c r="S259" i="7" s="1"/>
  <c r="X259" i="7" s="1"/>
  <c r="O259" i="7"/>
  <c r="N260" i="7"/>
  <c r="S260" i="7" s="1"/>
  <c r="X260" i="7" s="1"/>
  <c r="O260" i="7"/>
  <c r="T260" i="7" s="1"/>
  <c r="Y260" i="7" s="1"/>
  <c r="Z260" i="7" s="1"/>
  <c r="N261" i="7"/>
  <c r="S261" i="7" s="1"/>
  <c r="X261" i="7" s="1"/>
  <c r="O261" i="7"/>
  <c r="T261" i="7" s="1"/>
  <c r="Y261" i="7" s="1"/>
  <c r="Z261" i="7" s="1"/>
  <c r="N262" i="7"/>
  <c r="S262" i="7" s="1"/>
  <c r="X262" i="7" s="1"/>
  <c r="O262" i="7"/>
  <c r="N263" i="7"/>
  <c r="S263" i="7" s="1"/>
  <c r="X263" i="7" s="1"/>
  <c r="O263" i="7"/>
  <c r="T263" i="7" s="1"/>
  <c r="N264" i="7"/>
  <c r="S264" i="7" s="1"/>
  <c r="X264" i="7" s="1"/>
  <c r="N265" i="7"/>
  <c r="S265" i="7" s="1"/>
  <c r="X265" i="7" s="1"/>
  <c r="O265" i="7"/>
  <c r="T265" i="7" s="1"/>
  <c r="Y265" i="7" s="1"/>
  <c r="Z265" i="7" s="1"/>
  <c r="N266" i="7"/>
  <c r="S266" i="7" s="1"/>
  <c r="X266" i="7" s="1"/>
  <c r="N267" i="7"/>
  <c r="S267" i="7" s="1"/>
  <c r="X267" i="7" s="1"/>
  <c r="N268" i="7"/>
  <c r="S268" i="7" s="1"/>
  <c r="X268" i="7" s="1"/>
  <c r="N269" i="7"/>
  <c r="S269" i="7" s="1"/>
  <c r="X269" i="7" s="1"/>
  <c r="N270" i="7"/>
  <c r="S270" i="7" s="1"/>
  <c r="X270" i="7" s="1"/>
  <c r="O270" i="7"/>
  <c r="N271" i="7"/>
  <c r="S271" i="7" s="1"/>
  <c r="X271" i="7" s="1"/>
  <c r="O271" i="7"/>
  <c r="T271" i="7" s="1"/>
  <c r="N272" i="7"/>
  <c r="S272" i="7" s="1"/>
  <c r="X272" i="7" s="1"/>
  <c r="O272" i="7"/>
  <c r="T272" i="7" s="1"/>
  <c r="N273" i="7"/>
  <c r="S273" i="7" s="1"/>
  <c r="X273" i="7" s="1"/>
  <c r="O273" i="7"/>
  <c r="T273" i="7" s="1"/>
  <c r="Y273" i="7" s="1"/>
  <c r="Z273" i="7" s="1"/>
  <c r="N274" i="7"/>
  <c r="S274" i="7" s="1"/>
  <c r="X274" i="7" s="1"/>
  <c r="O274" i="7"/>
  <c r="T274" i="7" s="1"/>
  <c r="Y274" i="7" s="1"/>
  <c r="Z274" i="7" s="1"/>
  <c r="N275" i="7"/>
  <c r="S275" i="7" s="1"/>
  <c r="X275" i="7" s="1"/>
  <c r="O275" i="7"/>
  <c r="N276" i="7"/>
  <c r="S276" i="7" s="1"/>
  <c r="X276" i="7" s="1"/>
  <c r="O276" i="7"/>
  <c r="T276" i="7" s="1"/>
  <c r="Y276" i="7" s="1"/>
  <c r="Z276" i="7" s="1"/>
  <c r="N277" i="7"/>
  <c r="S277" i="7" s="1"/>
  <c r="X277" i="7" s="1"/>
  <c r="O277" i="7"/>
  <c r="T277" i="7" s="1"/>
  <c r="N278" i="7"/>
  <c r="S278" i="7" s="1"/>
  <c r="X278" i="7" s="1"/>
  <c r="O278" i="7"/>
  <c r="N256" i="7"/>
  <c r="S256" i="7" s="1"/>
  <c r="X256" i="7" s="1"/>
  <c r="O256" i="7"/>
  <c r="T256" i="7" s="1"/>
  <c r="Y256" i="7" s="1"/>
  <c r="Z256" i="7" s="1"/>
  <c r="AS248" i="7"/>
  <c r="AT248" i="7" s="1"/>
  <c r="AR229" i="7"/>
  <c r="AS229" i="7"/>
  <c r="AT229" i="7" s="1"/>
  <c r="AR230" i="7"/>
  <c r="AS230" i="7"/>
  <c r="AT230" i="7" s="1"/>
  <c r="AR231" i="7"/>
  <c r="AS231" i="7"/>
  <c r="AT231" i="7" s="1"/>
  <c r="AR232" i="7"/>
  <c r="AS232" i="7"/>
  <c r="AT232" i="7" s="1"/>
  <c r="AR233" i="7"/>
  <c r="AT233" i="7"/>
  <c r="AR234" i="7"/>
  <c r="AS234" i="7"/>
  <c r="AT234" i="7" s="1"/>
  <c r="AR235" i="7"/>
  <c r="AT235" i="7"/>
  <c r="AR236" i="7"/>
  <c r="AR237" i="7"/>
  <c r="AS237" i="7"/>
  <c r="AT237" i="7" s="1"/>
  <c r="AR238" i="7"/>
  <c r="AS238" i="7"/>
  <c r="AT238" i="7" s="1"/>
  <c r="AR239" i="7"/>
  <c r="AS239" i="7"/>
  <c r="AT239" i="7" s="1"/>
  <c r="AR240" i="7"/>
  <c r="AS240" i="7"/>
  <c r="AT240" i="7" s="1"/>
  <c r="AR241" i="7"/>
  <c r="AS241" i="7"/>
  <c r="AT241" i="7" s="1"/>
  <c r="AR242" i="7"/>
  <c r="AS242" i="7"/>
  <c r="AT242" i="7" s="1"/>
  <c r="AR243" i="7"/>
  <c r="AS243" i="7"/>
  <c r="AT243" i="7" s="1"/>
  <c r="AR244" i="7"/>
  <c r="AS244" i="7"/>
  <c r="AT244" i="7" s="1"/>
  <c r="AR245" i="7"/>
  <c r="AS245" i="7"/>
  <c r="AT245" i="7" s="1"/>
  <c r="AR246" i="7"/>
  <c r="AT246" i="7"/>
  <c r="AR247" i="7"/>
  <c r="AT247" i="7"/>
  <c r="AR248" i="7"/>
  <c r="AR249" i="7"/>
  <c r="AS249" i="7"/>
  <c r="AT249" i="7" s="1"/>
  <c r="AR250" i="7"/>
  <c r="AS250" i="7"/>
  <c r="AT250" i="7" s="1"/>
  <c r="AR228" i="7"/>
  <c r="AT228" i="7"/>
  <c r="AM229" i="7"/>
  <c r="AN229" i="7"/>
  <c r="AO229" i="7" s="1"/>
  <c r="AM230" i="7"/>
  <c r="AN230" i="7"/>
  <c r="AO230" i="7" s="1"/>
  <c r="AM231" i="7"/>
  <c r="AN231" i="7"/>
  <c r="AO231" i="7" s="1"/>
  <c r="AM232" i="7"/>
  <c r="AN232" i="7"/>
  <c r="AO232" i="7" s="1"/>
  <c r="AM233" i="7"/>
  <c r="AO233" i="7"/>
  <c r="AM234" i="7"/>
  <c r="AN234" i="7"/>
  <c r="AO234" i="7" s="1"/>
  <c r="AM235" i="7"/>
  <c r="AO235" i="7"/>
  <c r="AM236" i="7"/>
  <c r="AM237" i="7"/>
  <c r="AN237" i="7"/>
  <c r="AO237" i="7" s="1"/>
  <c r="AM238" i="7"/>
  <c r="AN238" i="7"/>
  <c r="AO238" i="7" s="1"/>
  <c r="AM239" i="7"/>
  <c r="AN239" i="7"/>
  <c r="AO239" i="7" s="1"/>
  <c r="AM240" i="7"/>
  <c r="AN240" i="7"/>
  <c r="AO240" i="7" s="1"/>
  <c r="AM241" i="7"/>
  <c r="AN241" i="7"/>
  <c r="AO241" i="7" s="1"/>
  <c r="AM242" i="7"/>
  <c r="AN242" i="7"/>
  <c r="AO242" i="7" s="1"/>
  <c r="AM243" i="7"/>
  <c r="AN243" i="7"/>
  <c r="AO243" i="7" s="1"/>
  <c r="AM244" i="7"/>
  <c r="AN244" i="7"/>
  <c r="AO244" i="7" s="1"/>
  <c r="AM245" i="7"/>
  <c r="AN245" i="7"/>
  <c r="AO245" i="7" s="1"/>
  <c r="AM246" i="7"/>
  <c r="AO246" i="7"/>
  <c r="AM247" i="7"/>
  <c r="AO247" i="7"/>
  <c r="AM248" i="7"/>
  <c r="AN248" i="7"/>
  <c r="AO248" i="7" s="1"/>
  <c r="AM249" i="7"/>
  <c r="AN249" i="7"/>
  <c r="AO249" i="7" s="1"/>
  <c r="AM250" i="7"/>
  <c r="AN250" i="7"/>
  <c r="AO250" i="7" s="1"/>
  <c r="AM228" i="7"/>
  <c r="AH229" i="7"/>
  <c r="AI229" i="7"/>
  <c r="AJ229" i="7" s="1"/>
  <c r="AH230" i="7"/>
  <c r="AI230" i="7"/>
  <c r="AJ230" i="7" s="1"/>
  <c r="AH231" i="7"/>
  <c r="AI231" i="7"/>
  <c r="AJ231" i="7" s="1"/>
  <c r="AH232" i="7"/>
  <c r="AI232" i="7"/>
  <c r="AJ232" i="7" s="1"/>
  <c r="AH233" i="7"/>
  <c r="AJ233" i="7"/>
  <c r="AH234" i="7"/>
  <c r="AI234" i="7"/>
  <c r="AJ234" i="7" s="1"/>
  <c r="AH235" i="7"/>
  <c r="AJ235" i="7"/>
  <c r="AH236" i="7"/>
  <c r="AH237" i="7"/>
  <c r="AI237" i="7"/>
  <c r="AJ237" i="7" s="1"/>
  <c r="AH238" i="7"/>
  <c r="AI238" i="7"/>
  <c r="AJ238" i="7" s="1"/>
  <c r="AH239" i="7"/>
  <c r="AI239" i="7"/>
  <c r="AJ239" i="7" s="1"/>
  <c r="AH240" i="7"/>
  <c r="AI240" i="7"/>
  <c r="AJ240" i="7" s="1"/>
  <c r="AH241" i="7"/>
  <c r="AI241" i="7"/>
  <c r="AJ241" i="7" s="1"/>
  <c r="AH242" i="7"/>
  <c r="AI242" i="7"/>
  <c r="AJ242" i="7" s="1"/>
  <c r="AH243" i="7"/>
  <c r="AI243" i="7"/>
  <c r="AJ243" i="7" s="1"/>
  <c r="AH244" i="7"/>
  <c r="AI244" i="7"/>
  <c r="AJ244" i="7" s="1"/>
  <c r="AH245" i="7"/>
  <c r="AI245" i="7"/>
  <c r="AJ245" i="7" s="1"/>
  <c r="AH246" i="7"/>
  <c r="AI246" i="7"/>
  <c r="AJ246" i="7" s="1"/>
  <c r="AH247" i="7"/>
  <c r="AJ247" i="7"/>
  <c r="AH248" i="7"/>
  <c r="AI248" i="7"/>
  <c r="AJ248" i="7" s="1"/>
  <c r="AH249" i="7"/>
  <c r="AI249" i="7"/>
  <c r="AJ249" i="7" s="1"/>
  <c r="AH250" i="7"/>
  <c r="AI250" i="7"/>
  <c r="AJ250" i="7" s="1"/>
  <c r="AH228" i="7"/>
  <c r="AC229" i="7"/>
  <c r="AD229" i="7"/>
  <c r="AE229" i="7" s="1"/>
  <c r="AC230" i="7"/>
  <c r="AD230" i="7"/>
  <c r="AE230" i="7" s="1"/>
  <c r="AC231" i="7"/>
  <c r="AD231" i="7"/>
  <c r="AE231" i="7" s="1"/>
  <c r="AC232" i="7"/>
  <c r="AD232" i="7"/>
  <c r="AE232" i="7" s="1"/>
  <c r="AC233" i="7"/>
  <c r="AD233" i="7"/>
  <c r="AE233" i="7" s="1"/>
  <c r="AC234" i="7"/>
  <c r="AD234" i="7"/>
  <c r="AE234" i="7" s="1"/>
  <c r="AC235" i="7"/>
  <c r="AE235" i="7"/>
  <c r="AC236" i="7"/>
  <c r="AC237" i="7"/>
  <c r="AD237" i="7"/>
  <c r="AE237" i="7" s="1"/>
  <c r="AC238" i="7"/>
  <c r="AD238" i="7"/>
  <c r="AE238" i="7" s="1"/>
  <c r="AC239" i="7"/>
  <c r="AD239" i="7"/>
  <c r="AE239" i="7" s="1"/>
  <c r="AC240" i="7"/>
  <c r="AD240" i="7"/>
  <c r="AE240" i="7" s="1"/>
  <c r="AC241" i="7"/>
  <c r="AD241" i="7"/>
  <c r="AE241" i="7" s="1"/>
  <c r="AC242" i="7"/>
  <c r="AD242" i="7"/>
  <c r="AE242" i="7" s="1"/>
  <c r="AC243" i="7"/>
  <c r="AD243" i="7"/>
  <c r="AE243" i="7" s="1"/>
  <c r="AC244" i="7"/>
  <c r="AD244" i="7"/>
  <c r="AE244" i="7" s="1"/>
  <c r="AC245" i="7"/>
  <c r="AD245" i="7"/>
  <c r="AE245" i="7" s="1"/>
  <c r="AC246" i="7"/>
  <c r="AD246" i="7"/>
  <c r="AE246" i="7" s="1"/>
  <c r="AC247" i="7"/>
  <c r="AE247" i="7"/>
  <c r="AC248" i="7"/>
  <c r="AD248" i="7"/>
  <c r="AE248" i="7" s="1"/>
  <c r="AC249" i="7"/>
  <c r="AD249" i="7"/>
  <c r="AE249" i="7" s="1"/>
  <c r="AC250" i="7"/>
  <c r="AD250" i="7"/>
  <c r="AE250" i="7" s="1"/>
  <c r="AC228" i="7"/>
  <c r="X229" i="7"/>
  <c r="Y229" i="7"/>
  <c r="X230" i="7"/>
  <c r="Y230" i="7"/>
  <c r="Z230" i="7" s="1"/>
  <c r="X231" i="7"/>
  <c r="Y231" i="7"/>
  <c r="X232" i="7"/>
  <c r="Y232" i="7"/>
  <c r="Z232" i="7" s="1"/>
  <c r="X233" i="7"/>
  <c r="X234" i="7"/>
  <c r="Y234" i="7"/>
  <c r="X235" i="7"/>
  <c r="X236" i="7"/>
  <c r="X237" i="7"/>
  <c r="Y237" i="7"/>
  <c r="Z237" i="7" s="1"/>
  <c r="X238" i="7"/>
  <c r="Y238" i="7"/>
  <c r="Z238" i="7" s="1"/>
  <c r="X239" i="7"/>
  <c r="Y239" i="7"/>
  <c r="Z239" i="7" s="1"/>
  <c r="X240" i="7"/>
  <c r="Y240" i="7"/>
  <c r="Z240" i="7" s="1"/>
  <c r="X241" i="7"/>
  <c r="Y241" i="7"/>
  <c r="Z241" i="7" s="1"/>
  <c r="X242" i="7"/>
  <c r="Y242" i="7"/>
  <c r="X243" i="7"/>
  <c r="Y243" i="7"/>
  <c r="X244" i="7"/>
  <c r="Y244" i="7"/>
  <c r="X245" i="7"/>
  <c r="Y245" i="7"/>
  <c r="Z245" i="7" s="1"/>
  <c r="X246" i="7"/>
  <c r="Y246" i="7"/>
  <c r="Z246" i="7" s="1"/>
  <c r="X247" i="7"/>
  <c r="X248" i="7"/>
  <c r="Y248" i="7"/>
  <c r="X249" i="7"/>
  <c r="Y249" i="7"/>
  <c r="Z249" i="7" s="1"/>
  <c r="X250" i="7"/>
  <c r="Y250" i="7"/>
  <c r="X228" i="7"/>
  <c r="T229" i="7"/>
  <c r="T230" i="7"/>
  <c r="U230" i="7" s="1"/>
  <c r="T231" i="7"/>
  <c r="T232" i="7"/>
  <c r="U232" i="7" s="1"/>
  <c r="T233" i="7"/>
  <c r="Z233" i="7" s="1"/>
  <c r="T234" i="7"/>
  <c r="T237" i="7"/>
  <c r="T238" i="7"/>
  <c r="U238" i="7" s="1"/>
  <c r="T239" i="7"/>
  <c r="T240" i="7"/>
  <c r="U240" i="7" s="1"/>
  <c r="T241" i="7"/>
  <c r="T242" i="7"/>
  <c r="T243" i="7"/>
  <c r="T244" i="7"/>
  <c r="T245" i="7"/>
  <c r="T246" i="7"/>
  <c r="U246" i="7" s="1"/>
  <c r="T248" i="7"/>
  <c r="U248" i="7" s="1"/>
  <c r="T249" i="7"/>
  <c r="T250" i="7"/>
  <c r="U250" i="7" s="1"/>
  <c r="S229" i="7"/>
  <c r="S230" i="7"/>
  <c r="S231" i="7"/>
  <c r="S232" i="7"/>
  <c r="S233" i="7"/>
  <c r="S234" i="7"/>
  <c r="S235" i="7"/>
  <c r="S236" i="7"/>
  <c r="S237" i="7"/>
  <c r="S238" i="7"/>
  <c r="S239" i="7"/>
  <c r="S240" i="7"/>
  <c r="S241" i="7"/>
  <c r="S242" i="7"/>
  <c r="S243" i="7"/>
  <c r="S244" i="7"/>
  <c r="S245" i="7"/>
  <c r="S246" i="7"/>
  <c r="S247" i="7"/>
  <c r="S248" i="7"/>
  <c r="S249" i="7"/>
  <c r="S250" i="7"/>
  <c r="S228" i="7"/>
  <c r="O229" i="7"/>
  <c r="P229" i="7" s="1"/>
  <c r="O230" i="7"/>
  <c r="P230" i="7" s="1"/>
  <c r="O231" i="7"/>
  <c r="P231" i="7" s="1"/>
  <c r="O232" i="7"/>
  <c r="P232" i="7" s="1"/>
  <c r="O233" i="7"/>
  <c r="P233" i="7" s="1"/>
  <c r="O234" i="7"/>
  <c r="P234" i="7" s="1"/>
  <c r="O237" i="7"/>
  <c r="P237" i="7" s="1"/>
  <c r="O238" i="7"/>
  <c r="P238" i="7" s="1"/>
  <c r="O239" i="7"/>
  <c r="P239" i="7" s="1"/>
  <c r="O240" i="7"/>
  <c r="P240" i="7" s="1"/>
  <c r="O241" i="7"/>
  <c r="P241" i="7" s="1"/>
  <c r="O242" i="7"/>
  <c r="P242" i="7" s="1"/>
  <c r="O243" i="7"/>
  <c r="P243" i="7" s="1"/>
  <c r="O244" i="7"/>
  <c r="P244" i="7" s="1"/>
  <c r="O245" i="7"/>
  <c r="P245" i="7" s="1"/>
  <c r="O246" i="7"/>
  <c r="P246" i="7" s="1"/>
  <c r="O247" i="7"/>
  <c r="P247" i="7" s="1"/>
  <c r="O248" i="7"/>
  <c r="P248" i="7" s="1"/>
  <c r="O249" i="7"/>
  <c r="P249" i="7" s="1"/>
  <c r="O250" i="7"/>
  <c r="P250" i="7" s="1"/>
  <c r="N229" i="7"/>
  <c r="N230" i="7"/>
  <c r="N231" i="7"/>
  <c r="N232" i="7"/>
  <c r="N233" i="7"/>
  <c r="N234" i="7"/>
  <c r="N235" i="7"/>
  <c r="N236" i="7"/>
  <c r="N237" i="7"/>
  <c r="N238" i="7"/>
  <c r="N239" i="7"/>
  <c r="N240" i="7"/>
  <c r="N241" i="7"/>
  <c r="N242" i="7"/>
  <c r="N243" i="7"/>
  <c r="N244" i="7"/>
  <c r="N245" i="7"/>
  <c r="N246" i="7"/>
  <c r="N247" i="7"/>
  <c r="N248" i="7"/>
  <c r="N249" i="7"/>
  <c r="N250" i="7"/>
  <c r="N228" i="7"/>
  <c r="Z247" i="7"/>
  <c r="S201" i="7"/>
  <c r="T201" i="7"/>
  <c r="U201" i="7" s="1"/>
  <c r="S202" i="7"/>
  <c r="S203" i="7"/>
  <c r="T203" i="7"/>
  <c r="U203" i="7" s="1"/>
  <c r="S204" i="7"/>
  <c r="T204" i="7"/>
  <c r="S205" i="7"/>
  <c r="T205" i="7"/>
  <c r="U205" i="7" s="1"/>
  <c r="S206" i="7"/>
  <c r="T206" i="7"/>
  <c r="S207" i="7"/>
  <c r="T207" i="7"/>
  <c r="U207" i="7" s="1"/>
  <c r="S208" i="7"/>
  <c r="S209" i="7"/>
  <c r="T209" i="7"/>
  <c r="U209" i="7" s="1"/>
  <c r="S210" i="7"/>
  <c r="T210" i="7"/>
  <c r="S211" i="7"/>
  <c r="T211" i="7"/>
  <c r="U211" i="7" s="1"/>
  <c r="S212" i="7"/>
  <c r="T212" i="7"/>
  <c r="S213" i="7"/>
  <c r="T213" i="7"/>
  <c r="U213" i="7" s="1"/>
  <c r="S214" i="7"/>
  <c r="T214" i="7"/>
  <c r="U214" i="7" s="1"/>
  <c r="S215" i="7"/>
  <c r="T215" i="7"/>
  <c r="U215" i="7" s="1"/>
  <c r="S216" i="7"/>
  <c r="T216" i="7"/>
  <c r="U216" i="7" s="1"/>
  <c r="S217" i="7"/>
  <c r="T217" i="7"/>
  <c r="S218" i="7"/>
  <c r="T218" i="7"/>
  <c r="U218" i="7" s="1"/>
  <c r="S219" i="7"/>
  <c r="S220" i="7"/>
  <c r="U220" i="7"/>
  <c r="S221" i="7"/>
  <c r="T221" i="7"/>
  <c r="U221" i="7" s="1"/>
  <c r="S222" i="7"/>
  <c r="T222" i="7"/>
  <c r="S200" i="7"/>
  <c r="N201" i="7"/>
  <c r="O201" i="7"/>
  <c r="P201" i="7" s="1"/>
  <c r="N202" i="7"/>
  <c r="N203" i="7"/>
  <c r="O203" i="7"/>
  <c r="P203" i="7" s="1"/>
  <c r="N204" i="7"/>
  <c r="O204" i="7"/>
  <c r="P204" i="7" s="1"/>
  <c r="N205" i="7"/>
  <c r="O205" i="7"/>
  <c r="P205" i="7" s="1"/>
  <c r="N206" i="7"/>
  <c r="O206" i="7"/>
  <c r="P206" i="7" s="1"/>
  <c r="N207" i="7"/>
  <c r="O207" i="7"/>
  <c r="P207" i="7" s="1"/>
  <c r="N208" i="7"/>
  <c r="N209" i="7"/>
  <c r="O209" i="7"/>
  <c r="P209" i="7" s="1"/>
  <c r="N210" i="7"/>
  <c r="O210" i="7"/>
  <c r="P210" i="7" s="1"/>
  <c r="N211" i="7"/>
  <c r="O211" i="7"/>
  <c r="P211" i="7" s="1"/>
  <c r="N212" i="7"/>
  <c r="O212" i="7"/>
  <c r="P212" i="7" s="1"/>
  <c r="N213" i="7"/>
  <c r="O213" i="7"/>
  <c r="P213" i="7" s="1"/>
  <c r="N214" i="7"/>
  <c r="O214" i="7"/>
  <c r="P214" i="7" s="1"/>
  <c r="N215" i="7"/>
  <c r="O215" i="7"/>
  <c r="P215" i="7" s="1"/>
  <c r="N216" i="7"/>
  <c r="O216" i="7"/>
  <c r="P216" i="7" s="1"/>
  <c r="N217" i="7"/>
  <c r="O217" i="7"/>
  <c r="P217" i="7" s="1"/>
  <c r="N218" i="7"/>
  <c r="O218" i="7"/>
  <c r="P218" i="7" s="1"/>
  <c r="N219" i="7"/>
  <c r="P219" i="7"/>
  <c r="N220" i="7"/>
  <c r="O220" i="7"/>
  <c r="P220" i="7" s="1"/>
  <c r="N221" i="7"/>
  <c r="O221" i="7"/>
  <c r="P221" i="7" s="1"/>
  <c r="N222" i="7"/>
  <c r="O222" i="7"/>
  <c r="P222" i="7" s="1"/>
  <c r="N200" i="7"/>
  <c r="N173" i="7"/>
  <c r="S173" i="7" s="1"/>
  <c r="O173" i="7"/>
  <c r="T173" i="7" s="1"/>
  <c r="N174" i="7"/>
  <c r="S174" i="7" s="1"/>
  <c r="O174" i="7"/>
  <c r="N175" i="7"/>
  <c r="S175" i="7" s="1"/>
  <c r="O175" i="7"/>
  <c r="T175" i="7" s="1"/>
  <c r="N176" i="7"/>
  <c r="S176" i="7" s="1"/>
  <c r="O176" i="7"/>
  <c r="T176" i="7" s="1"/>
  <c r="U176" i="7" s="1"/>
  <c r="N177" i="7"/>
  <c r="S177" i="7" s="1"/>
  <c r="O177" i="7"/>
  <c r="T177" i="7" s="1"/>
  <c r="N178" i="7"/>
  <c r="S178" i="7" s="1"/>
  <c r="O178" i="7"/>
  <c r="T178" i="7" s="1"/>
  <c r="N179" i="7"/>
  <c r="S179" i="7" s="1"/>
  <c r="O179" i="7"/>
  <c r="T179" i="7" s="1"/>
  <c r="N180" i="7"/>
  <c r="S180" i="7" s="1"/>
  <c r="O180" i="7"/>
  <c r="P180" i="7" s="1"/>
  <c r="N181" i="7"/>
  <c r="S181" i="7" s="1"/>
  <c r="O181" i="7"/>
  <c r="T181" i="7" s="1"/>
  <c r="N182" i="7"/>
  <c r="S182" i="7" s="1"/>
  <c r="O182" i="7"/>
  <c r="T182" i="7" s="1"/>
  <c r="U182" i="7" s="1"/>
  <c r="N183" i="7"/>
  <c r="S183" i="7" s="1"/>
  <c r="O183" i="7"/>
  <c r="T183" i="7" s="1"/>
  <c r="N184" i="7"/>
  <c r="S184" i="7" s="1"/>
  <c r="O184" i="7"/>
  <c r="N185" i="7"/>
  <c r="S185" i="7" s="1"/>
  <c r="O185" i="7"/>
  <c r="T185" i="7" s="1"/>
  <c r="N186" i="7"/>
  <c r="S186" i="7" s="1"/>
  <c r="O186" i="7"/>
  <c r="N187" i="7"/>
  <c r="S187" i="7" s="1"/>
  <c r="O187" i="7"/>
  <c r="P187" i="7" s="1"/>
  <c r="N188" i="7"/>
  <c r="S188" i="7" s="1"/>
  <c r="O188" i="7"/>
  <c r="N189" i="7"/>
  <c r="S189" i="7" s="1"/>
  <c r="O189" i="7"/>
  <c r="P189" i="7" s="1"/>
  <c r="N190" i="7"/>
  <c r="S190" i="7" s="1"/>
  <c r="O190" i="7"/>
  <c r="N191" i="7"/>
  <c r="S191" i="7" s="1"/>
  <c r="P191" i="7"/>
  <c r="N192" i="7"/>
  <c r="S192" i="7" s="1"/>
  <c r="O192" i="7"/>
  <c r="T192" i="7" s="1"/>
  <c r="U192" i="7" s="1"/>
  <c r="N193" i="7"/>
  <c r="S193" i="7" s="1"/>
  <c r="O193" i="7"/>
  <c r="T193" i="7" s="1"/>
  <c r="N194" i="7"/>
  <c r="S194" i="7" s="1"/>
  <c r="O194" i="7"/>
  <c r="T194" i="7" s="1"/>
  <c r="N172" i="7"/>
  <c r="S172" i="7" s="1"/>
  <c r="U191" i="7"/>
  <c r="U172" i="7"/>
  <c r="O107" i="7"/>
  <c r="O109" i="7"/>
  <c r="O110" i="7"/>
  <c r="O111" i="7"/>
  <c r="O112" i="7"/>
  <c r="O113" i="7"/>
  <c r="O115" i="7"/>
  <c r="O116" i="7"/>
  <c r="O117" i="7"/>
  <c r="O118" i="7"/>
  <c r="O119" i="7"/>
  <c r="O120" i="7"/>
  <c r="O121" i="7"/>
  <c r="O122" i="7"/>
  <c r="O123" i="7"/>
  <c r="O124" i="7"/>
  <c r="O125" i="7"/>
  <c r="P125" i="7" s="1"/>
  <c r="O126" i="7"/>
  <c r="O127" i="7"/>
  <c r="O105" i="7"/>
  <c r="N105" i="7"/>
  <c r="N107" i="7"/>
  <c r="N108" i="7"/>
  <c r="N109" i="7"/>
  <c r="N110" i="7"/>
  <c r="N111" i="7"/>
  <c r="N112" i="7"/>
  <c r="N113" i="7"/>
  <c r="N114" i="7"/>
  <c r="N115" i="7"/>
  <c r="N116" i="7"/>
  <c r="N117" i="7"/>
  <c r="N118" i="7"/>
  <c r="N119" i="7"/>
  <c r="N120" i="7"/>
  <c r="N121" i="7"/>
  <c r="N122" i="7"/>
  <c r="N123" i="7"/>
  <c r="N124" i="7"/>
  <c r="N125" i="7"/>
  <c r="N126" i="7"/>
  <c r="N127" i="7"/>
  <c r="N106" i="7"/>
  <c r="AE93" i="7"/>
  <c r="P75" i="7"/>
  <c r="P78" i="7"/>
  <c r="P81" i="7"/>
  <c r="P83" i="7"/>
  <c r="P89" i="7"/>
  <c r="P93" i="7"/>
  <c r="N42" i="7"/>
  <c r="S42" i="7" s="1"/>
  <c r="X42" i="7" s="1"/>
  <c r="AC42" i="7" s="1"/>
  <c r="AH42" i="7" s="1"/>
  <c r="AM42" i="7" s="1"/>
  <c r="N43" i="7"/>
  <c r="S43" i="7" s="1"/>
  <c r="X43" i="7" s="1"/>
  <c r="AC43" i="7" s="1"/>
  <c r="AH43" i="7" s="1"/>
  <c r="AM43" i="7" s="1"/>
  <c r="O43" i="7"/>
  <c r="P43" i="7" s="1"/>
  <c r="N44" i="7"/>
  <c r="S44" i="7" s="1"/>
  <c r="X44" i="7" s="1"/>
  <c r="AC44" i="7" s="1"/>
  <c r="AH44" i="7" s="1"/>
  <c r="AM44" i="7" s="1"/>
  <c r="N45" i="7"/>
  <c r="S45" i="7" s="1"/>
  <c r="X45" i="7" s="1"/>
  <c r="AC45" i="7" s="1"/>
  <c r="AH45" i="7" s="1"/>
  <c r="AM45" i="7" s="1"/>
  <c r="O45" i="7"/>
  <c r="P45" i="7" s="1"/>
  <c r="N46" i="7"/>
  <c r="S46" i="7" s="1"/>
  <c r="X46" i="7" s="1"/>
  <c r="AC46" i="7" s="1"/>
  <c r="AH46" i="7" s="1"/>
  <c r="AM46" i="7" s="1"/>
  <c r="O46" i="7"/>
  <c r="T46" i="7" s="1"/>
  <c r="U46" i="7" s="1"/>
  <c r="N47" i="7"/>
  <c r="S47" i="7" s="1"/>
  <c r="X47" i="7" s="1"/>
  <c r="AC47" i="7" s="1"/>
  <c r="AH47" i="7" s="1"/>
  <c r="AM47" i="7" s="1"/>
  <c r="O47" i="7"/>
  <c r="P47" i="7" s="1"/>
  <c r="N48" i="7"/>
  <c r="S48" i="7" s="1"/>
  <c r="X48" i="7" s="1"/>
  <c r="AC48" i="7" s="1"/>
  <c r="AH48" i="7" s="1"/>
  <c r="AM48" i="7" s="1"/>
  <c r="O48" i="7"/>
  <c r="P48" i="7" s="1"/>
  <c r="N49" i="7"/>
  <c r="S49" i="7" s="1"/>
  <c r="X49" i="7" s="1"/>
  <c r="AC49" i="7" s="1"/>
  <c r="AH49" i="7" s="1"/>
  <c r="AM49" i="7" s="1"/>
  <c r="O49" i="7"/>
  <c r="T49" i="7" s="1"/>
  <c r="U49" i="7" s="1"/>
  <c r="N50" i="7"/>
  <c r="S50" i="7" s="1"/>
  <c r="X50" i="7" s="1"/>
  <c r="AC50" i="7" s="1"/>
  <c r="AH50" i="7" s="1"/>
  <c r="AM50" i="7" s="1"/>
  <c r="N51" i="7"/>
  <c r="S51" i="7" s="1"/>
  <c r="X51" i="7" s="1"/>
  <c r="AC51" i="7" s="1"/>
  <c r="AH51" i="7" s="1"/>
  <c r="AM51" i="7" s="1"/>
  <c r="O51" i="7"/>
  <c r="T51" i="7" s="1"/>
  <c r="U51" i="7" s="1"/>
  <c r="N52" i="7"/>
  <c r="S52" i="7" s="1"/>
  <c r="X52" i="7" s="1"/>
  <c r="AC52" i="7" s="1"/>
  <c r="AH52" i="7" s="1"/>
  <c r="AM52" i="7" s="1"/>
  <c r="O52" i="7"/>
  <c r="P52" i="7" s="1"/>
  <c r="N53" i="7"/>
  <c r="S53" i="7" s="1"/>
  <c r="X53" i="7" s="1"/>
  <c r="AC53" i="7" s="1"/>
  <c r="AH53" i="7" s="1"/>
  <c r="AM53" i="7" s="1"/>
  <c r="O53" i="7"/>
  <c r="P53" i="7" s="1"/>
  <c r="N54" i="7"/>
  <c r="S54" i="7" s="1"/>
  <c r="X54" i="7" s="1"/>
  <c r="AC54" i="7" s="1"/>
  <c r="AH54" i="7" s="1"/>
  <c r="AM54" i="7" s="1"/>
  <c r="O54" i="7"/>
  <c r="T54" i="7" s="1"/>
  <c r="U54" i="7" s="1"/>
  <c r="N55" i="7"/>
  <c r="S55" i="7" s="1"/>
  <c r="X55" i="7" s="1"/>
  <c r="AC55" i="7" s="1"/>
  <c r="AH55" i="7" s="1"/>
  <c r="AM55" i="7" s="1"/>
  <c r="O55" i="7"/>
  <c r="T55" i="7" s="1"/>
  <c r="U55" i="7" s="1"/>
  <c r="N56" i="7"/>
  <c r="S56" i="7" s="1"/>
  <c r="X56" i="7" s="1"/>
  <c r="AC56" i="7" s="1"/>
  <c r="AH56" i="7" s="1"/>
  <c r="AM56" i="7" s="1"/>
  <c r="O56" i="7"/>
  <c r="P56" i="7" s="1"/>
  <c r="N57" i="7"/>
  <c r="S57" i="7" s="1"/>
  <c r="X57" i="7" s="1"/>
  <c r="AC57" i="7" s="1"/>
  <c r="AH57" i="7" s="1"/>
  <c r="AM57" i="7" s="1"/>
  <c r="O57" i="7"/>
  <c r="T57" i="7" s="1"/>
  <c r="U57" i="7" s="1"/>
  <c r="N58" i="7"/>
  <c r="S58" i="7" s="1"/>
  <c r="X58" i="7" s="1"/>
  <c r="AC58" i="7" s="1"/>
  <c r="AH58" i="7" s="1"/>
  <c r="AM58" i="7" s="1"/>
  <c r="O58" i="7"/>
  <c r="T58" i="7" s="1"/>
  <c r="U58" i="7" s="1"/>
  <c r="N59" i="7"/>
  <c r="S59" i="7" s="1"/>
  <c r="X59" i="7" s="1"/>
  <c r="AC59" i="7" s="1"/>
  <c r="AH59" i="7" s="1"/>
  <c r="AM59" i="7" s="1"/>
  <c r="O59" i="7"/>
  <c r="T59" i="7" s="1"/>
  <c r="U59" i="7" s="1"/>
  <c r="N60" i="7"/>
  <c r="S60" i="7" s="1"/>
  <c r="X60" i="7" s="1"/>
  <c r="AC60" i="7" s="1"/>
  <c r="AH60" i="7" s="1"/>
  <c r="AM60" i="7" s="1"/>
  <c r="O60" i="7"/>
  <c r="P60" i="7" s="1"/>
  <c r="N61" i="7"/>
  <c r="S61" i="7" s="1"/>
  <c r="X61" i="7" s="1"/>
  <c r="AC61" i="7" s="1"/>
  <c r="AH61" i="7" s="1"/>
  <c r="AM61" i="7" s="1"/>
  <c r="O61" i="7"/>
  <c r="P61" i="7" s="1"/>
  <c r="N62" i="7"/>
  <c r="S62" i="7" s="1"/>
  <c r="X62" i="7" s="1"/>
  <c r="AC62" i="7" s="1"/>
  <c r="AH62" i="7" s="1"/>
  <c r="AM62" i="7" s="1"/>
  <c r="O62" i="7"/>
  <c r="T62" i="7" s="1"/>
  <c r="N63" i="7"/>
  <c r="S63" i="7" s="1"/>
  <c r="X63" i="7" s="1"/>
  <c r="AC63" i="7" s="1"/>
  <c r="AH63" i="7" s="1"/>
  <c r="AM63" i="7" s="1"/>
  <c r="O63" i="7"/>
  <c r="T63" i="7" s="1"/>
  <c r="Y63" i="7" s="1"/>
  <c r="Z63" i="7" s="1"/>
  <c r="O41" i="7"/>
  <c r="N41" i="7"/>
  <c r="S41" i="7" s="1"/>
  <c r="X41" i="7" s="1"/>
  <c r="AC41" i="7" s="1"/>
  <c r="AH41" i="7" s="1"/>
  <c r="AM41" i="7" s="1"/>
  <c r="AE61" i="7"/>
  <c r="Z61" i="7"/>
  <c r="AE59" i="7"/>
  <c r="Z59" i="7"/>
  <c r="AE23" i="7"/>
  <c r="AE21" i="7"/>
  <c r="Z23" i="7"/>
  <c r="Z21" i="7"/>
  <c r="AM138" i="7" l="1"/>
  <c r="AH138" i="7"/>
  <c r="AC138" i="7"/>
  <c r="X138" i="7"/>
  <c r="S138" i="7"/>
  <c r="AD64" i="7"/>
  <c r="AE64" i="7" s="1"/>
  <c r="N154" i="7"/>
  <c r="AC154" i="7"/>
  <c r="S154" i="7"/>
  <c r="AH154" i="7"/>
  <c r="AM154" i="7"/>
  <c r="X154" i="7"/>
  <c r="AC150" i="7"/>
  <c r="S150" i="7"/>
  <c r="AM150" i="7"/>
  <c r="X150" i="7"/>
  <c r="AH150" i="7"/>
  <c r="N142" i="7"/>
  <c r="AC142" i="7"/>
  <c r="S142" i="7"/>
  <c r="AM142" i="7"/>
  <c r="X142" i="7"/>
  <c r="AH142" i="7"/>
  <c r="AM157" i="7"/>
  <c r="AH157" i="7"/>
  <c r="X157" i="7"/>
  <c r="S157" i="7"/>
  <c r="AC157" i="7"/>
  <c r="AM153" i="7"/>
  <c r="AH153" i="7"/>
  <c r="X153" i="7"/>
  <c r="AC153" i="7"/>
  <c r="S153" i="7"/>
  <c r="N145" i="7"/>
  <c r="AM145" i="7"/>
  <c r="AH145" i="7"/>
  <c r="X145" i="7"/>
  <c r="AC145" i="7"/>
  <c r="S145" i="7"/>
  <c r="N160" i="7"/>
  <c r="AC160" i="7"/>
  <c r="S160" i="7"/>
  <c r="AH160" i="7"/>
  <c r="AM160" i="7"/>
  <c r="X160" i="7"/>
  <c r="AC156" i="7"/>
  <c r="S156" i="7"/>
  <c r="AM156" i="7"/>
  <c r="X156" i="7"/>
  <c r="AH156" i="7"/>
  <c r="N152" i="7"/>
  <c r="AC152" i="7"/>
  <c r="S152" i="7"/>
  <c r="AH152" i="7"/>
  <c r="AM152" i="7"/>
  <c r="X152" i="7"/>
  <c r="AC148" i="7"/>
  <c r="S148" i="7"/>
  <c r="AM148" i="7"/>
  <c r="X148" i="7"/>
  <c r="AH148" i="7"/>
  <c r="N144" i="7"/>
  <c r="AC144" i="7"/>
  <c r="S144" i="7"/>
  <c r="AH144" i="7"/>
  <c r="AM144" i="7"/>
  <c r="X144" i="7"/>
  <c r="AC140" i="7"/>
  <c r="S140" i="7"/>
  <c r="AM140" i="7"/>
  <c r="X140" i="7"/>
  <c r="AH140" i="7"/>
  <c r="AC158" i="7"/>
  <c r="S158" i="7"/>
  <c r="AM158" i="7"/>
  <c r="X158" i="7"/>
  <c r="AH158" i="7"/>
  <c r="N146" i="7"/>
  <c r="AC146" i="7"/>
  <c r="S146" i="7"/>
  <c r="X146" i="7"/>
  <c r="AH146" i="7"/>
  <c r="AM146" i="7"/>
  <c r="AM139" i="7"/>
  <c r="AH139" i="7"/>
  <c r="X139" i="7"/>
  <c r="S139" i="7"/>
  <c r="AC139" i="7"/>
  <c r="AM149" i="7"/>
  <c r="AH149" i="7"/>
  <c r="X149" i="7"/>
  <c r="S149" i="7"/>
  <c r="AC149" i="7"/>
  <c r="AM141" i="7"/>
  <c r="AH141" i="7"/>
  <c r="X141" i="7"/>
  <c r="S141" i="7"/>
  <c r="AC141" i="7"/>
  <c r="AM159" i="7"/>
  <c r="AH159" i="7"/>
  <c r="X159" i="7"/>
  <c r="AC159" i="7"/>
  <c r="S159" i="7"/>
  <c r="N155" i="7"/>
  <c r="AM155" i="7"/>
  <c r="AH155" i="7"/>
  <c r="X155" i="7"/>
  <c r="S155" i="7"/>
  <c r="AC155" i="7"/>
  <c r="AM151" i="7"/>
  <c r="AH151" i="7"/>
  <c r="X151" i="7"/>
  <c r="AC151" i="7"/>
  <c r="S151" i="7"/>
  <c r="N147" i="7"/>
  <c r="AM147" i="7"/>
  <c r="AH147" i="7"/>
  <c r="X147" i="7"/>
  <c r="S147" i="7"/>
  <c r="AC147" i="7"/>
  <c r="N143" i="7"/>
  <c r="AM143" i="7"/>
  <c r="AH143" i="7"/>
  <c r="X143" i="7"/>
  <c r="AC143" i="7"/>
  <c r="S143" i="7"/>
  <c r="N139" i="7"/>
  <c r="N153" i="7"/>
  <c r="N140" i="7"/>
  <c r="N159" i="7"/>
  <c r="N151" i="7"/>
  <c r="N148" i="7"/>
  <c r="N158" i="7"/>
  <c r="N156" i="7"/>
  <c r="N138" i="7"/>
  <c r="N150" i="7"/>
  <c r="N157" i="7"/>
  <c r="N149" i="7"/>
  <c r="N141" i="7"/>
  <c r="P263" i="7"/>
  <c r="AI64" i="7"/>
  <c r="AN64" i="7" s="1"/>
  <c r="AO64" i="7" s="1"/>
  <c r="P58" i="7"/>
  <c r="AE95" i="7"/>
  <c r="Z95" i="7"/>
  <c r="AE94" i="7"/>
  <c r="Z94" i="7"/>
  <c r="AE91" i="7"/>
  <c r="Z91" i="7"/>
  <c r="AN65" i="7"/>
  <c r="AO65" i="7" s="1"/>
  <c r="AJ65" i="7"/>
  <c r="AN66" i="7"/>
  <c r="AO66" i="7" s="1"/>
  <c r="AJ66" i="7"/>
  <c r="P79" i="7"/>
  <c r="P181" i="7"/>
  <c r="P49" i="7"/>
  <c r="P256" i="7"/>
  <c r="P91" i="7"/>
  <c r="P88" i="7"/>
  <c r="P260" i="7"/>
  <c r="T45" i="7"/>
  <c r="U45" i="7" s="1"/>
  <c r="T189" i="7"/>
  <c r="U189" i="7" s="1"/>
  <c r="U256" i="7"/>
  <c r="T47" i="7"/>
  <c r="U47" i="7" s="1"/>
  <c r="P46" i="7"/>
  <c r="U257" i="7"/>
  <c r="Z250" i="7"/>
  <c r="U260" i="7"/>
  <c r="T48" i="7"/>
  <c r="U48" i="7" s="1"/>
  <c r="T52" i="7"/>
  <c r="U52" i="7" s="1"/>
  <c r="P179" i="7"/>
  <c r="T56" i="7"/>
  <c r="U56" i="7" s="1"/>
  <c r="U212" i="7"/>
  <c r="U204" i="7"/>
  <c r="P257" i="7"/>
  <c r="U222" i="7"/>
  <c r="P95" i="7"/>
  <c r="P173" i="7"/>
  <c r="P185" i="7"/>
  <c r="Z234" i="7"/>
  <c r="T43" i="7"/>
  <c r="Y43" i="7" s="1"/>
  <c r="Z43" i="7" s="1"/>
  <c r="P55" i="7"/>
  <c r="P85" i="7"/>
  <c r="U265" i="7"/>
  <c r="P272" i="7"/>
  <c r="Z242" i="7"/>
  <c r="U274" i="7"/>
  <c r="P57" i="7"/>
  <c r="P94" i="7"/>
  <c r="P63" i="7"/>
  <c r="P80" i="7"/>
  <c r="P265" i="7"/>
  <c r="T53" i="7"/>
  <c r="U53" i="7" s="1"/>
  <c r="Z231" i="7"/>
  <c r="U261" i="7"/>
  <c r="U258" i="7"/>
  <c r="P54" i="7"/>
  <c r="P51" i="7"/>
  <c r="P87" i="7"/>
  <c r="P277" i="7"/>
  <c r="P274" i="7"/>
  <c r="P62" i="7"/>
  <c r="P59" i="7"/>
  <c r="U210" i="7"/>
  <c r="U206" i="7"/>
  <c r="U273" i="7"/>
  <c r="P271" i="7"/>
  <c r="P86" i="7"/>
  <c r="P77" i="7"/>
  <c r="P177" i="7"/>
  <c r="U276" i="7"/>
  <c r="P276" i="7"/>
  <c r="P273" i="7"/>
  <c r="P261" i="7"/>
  <c r="P258" i="7"/>
  <c r="P92" i="7"/>
  <c r="P90" i="7"/>
  <c r="P84" i="7"/>
  <c r="P105" i="7"/>
  <c r="P127" i="7"/>
  <c r="P126" i="7"/>
  <c r="P124" i="7"/>
  <c r="P123" i="7"/>
  <c r="P122" i="7"/>
  <c r="P121" i="7"/>
  <c r="P120" i="7"/>
  <c r="P119" i="7"/>
  <c r="P118" i="7"/>
  <c r="P117" i="7"/>
  <c r="P116" i="7"/>
  <c r="P115" i="7"/>
  <c r="P113" i="7"/>
  <c r="P112" i="7"/>
  <c r="P111" i="7"/>
  <c r="P110" i="7"/>
  <c r="P109" i="7"/>
  <c r="P107" i="7"/>
  <c r="U219" i="7"/>
  <c r="U217" i="7"/>
  <c r="P278" i="7"/>
  <c r="T278" i="7"/>
  <c r="U277" i="7"/>
  <c r="Y277" i="7"/>
  <c r="Z277" i="7" s="1"/>
  <c r="P275" i="7"/>
  <c r="T275" i="7"/>
  <c r="U272" i="7"/>
  <c r="Y272" i="7"/>
  <c r="Z272" i="7" s="1"/>
  <c r="U271" i="7"/>
  <c r="Y271" i="7"/>
  <c r="Z271" i="7" s="1"/>
  <c r="P270" i="7"/>
  <c r="T270" i="7"/>
  <c r="U263" i="7"/>
  <c r="Y263" i="7"/>
  <c r="Z263" i="7" s="1"/>
  <c r="P262" i="7"/>
  <c r="T262" i="7"/>
  <c r="P259" i="7"/>
  <c r="T259" i="7"/>
  <c r="Z244" i="7"/>
  <c r="Z243" i="7"/>
  <c r="Z248" i="7"/>
  <c r="U242" i="7"/>
  <c r="U244" i="7"/>
  <c r="U234" i="7"/>
  <c r="Z229" i="7"/>
  <c r="U249" i="7"/>
  <c r="U229" i="7"/>
  <c r="U231" i="7"/>
  <c r="U233" i="7"/>
  <c r="U237" i="7"/>
  <c r="U239" i="7"/>
  <c r="U243" i="7"/>
  <c r="U245" i="7"/>
  <c r="U247" i="7"/>
  <c r="U241" i="7"/>
  <c r="P175" i="7"/>
  <c r="P183" i="7"/>
  <c r="U179" i="7"/>
  <c r="U177" i="7"/>
  <c r="U178" i="7"/>
  <c r="T187" i="7"/>
  <c r="U187" i="7" s="1"/>
  <c r="P194" i="7"/>
  <c r="T180" i="7"/>
  <c r="P178" i="7"/>
  <c r="U175" i="7"/>
  <c r="U185" i="7"/>
  <c r="P188" i="7"/>
  <c r="T188" i="7"/>
  <c r="P184" i="7"/>
  <c r="T184" i="7"/>
  <c r="U183" i="7"/>
  <c r="P192" i="7"/>
  <c r="P176" i="7"/>
  <c r="U173" i="7"/>
  <c r="P190" i="7"/>
  <c r="T190" i="7"/>
  <c r="U181" i="7"/>
  <c r="P182" i="7"/>
  <c r="P186" i="7"/>
  <c r="T186" i="7"/>
  <c r="U193" i="7"/>
  <c r="T174" i="7"/>
  <c r="P174" i="7"/>
  <c r="P193" i="7"/>
  <c r="U194" i="7"/>
  <c r="P73" i="7"/>
  <c r="Y62" i="7"/>
  <c r="U62" i="7"/>
  <c r="T60" i="7"/>
  <c r="U60" i="7" s="1"/>
  <c r="T41" i="7"/>
  <c r="P41" i="7"/>
  <c r="Y46" i="7"/>
  <c r="Y49" i="7"/>
  <c r="Y51" i="7"/>
  <c r="Y54" i="7"/>
  <c r="Y55" i="7"/>
  <c r="Y57" i="7"/>
  <c r="Y58" i="7"/>
  <c r="AD63" i="7"/>
  <c r="U63" i="7"/>
  <c r="T196" i="7" l="1"/>
  <c r="G41" i="7" s="1"/>
  <c r="AR13" i="6" s="1"/>
  <c r="AT13" i="6" s="1"/>
  <c r="J13" i="8"/>
  <c r="K13" i="8" s="1"/>
  <c r="AJ64" i="7"/>
  <c r="Y52" i="7"/>
  <c r="AD52" i="7" s="1"/>
  <c r="AD43" i="7"/>
  <c r="AI43" i="7" s="1"/>
  <c r="AE92" i="7"/>
  <c r="Z92" i="7"/>
  <c r="AE63" i="7"/>
  <c r="AI63" i="7"/>
  <c r="Y48" i="7"/>
  <c r="AD48" i="7" s="1"/>
  <c r="Y47" i="7"/>
  <c r="AD47" i="7" s="1"/>
  <c r="Y56" i="7"/>
  <c r="AD56" i="7" s="1"/>
  <c r="Y45" i="7"/>
  <c r="Z45" i="7" s="1"/>
  <c r="Y60" i="7"/>
  <c r="Z60" i="7" s="1"/>
  <c r="Y53" i="7"/>
  <c r="AD53" i="7" s="1"/>
  <c r="U43" i="7"/>
  <c r="Y259" i="7"/>
  <c r="Z259" i="7" s="1"/>
  <c r="U259" i="7"/>
  <c r="U262" i="7"/>
  <c r="Y262" i="7"/>
  <c r="Z262" i="7" s="1"/>
  <c r="U270" i="7"/>
  <c r="Y270" i="7"/>
  <c r="Z270" i="7" s="1"/>
  <c r="Y275" i="7"/>
  <c r="Z275" i="7" s="1"/>
  <c r="U275" i="7"/>
  <c r="U278" i="7"/>
  <c r="Y278" i="7"/>
  <c r="Z278" i="7" s="1"/>
  <c r="U180" i="7"/>
  <c r="U174" i="7"/>
  <c r="U184" i="7"/>
  <c r="U190" i="7"/>
  <c r="U188" i="7"/>
  <c r="U186" i="7"/>
  <c r="AE80" i="7"/>
  <c r="Z80" i="7"/>
  <c r="AE79" i="7"/>
  <c r="Z79" i="7"/>
  <c r="AE77" i="7"/>
  <c r="Z77" i="7"/>
  <c r="AE84" i="7"/>
  <c r="Z84" i="7"/>
  <c r="AE81" i="7"/>
  <c r="Z81" i="7"/>
  <c r="Z73" i="7"/>
  <c r="AE83" i="7"/>
  <c r="Z83" i="7"/>
  <c r="AE75" i="7"/>
  <c r="Z75" i="7"/>
  <c r="AE78" i="7"/>
  <c r="Z78" i="7"/>
  <c r="AE82" i="7"/>
  <c r="Z62" i="7"/>
  <c r="AD62" i="7"/>
  <c r="AD57" i="7"/>
  <c r="Z57" i="7"/>
  <c r="AD49" i="7"/>
  <c r="Z49" i="7"/>
  <c r="AD55" i="7"/>
  <c r="Z55" i="7"/>
  <c r="AD54" i="7"/>
  <c r="Z54" i="7"/>
  <c r="AD46" i="7"/>
  <c r="Z46" i="7"/>
  <c r="AE60" i="7"/>
  <c r="AD51" i="7"/>
  <c r="Z51" i="7"/>
  <c r="Y41" i="7"/>
  <c r="U41" i="7"/>
  <c r="AD58" i="7"/>
  <c r="Z58" i="7"/>
  <c r="AE43" i="7" l="1"/>
  <c r="Z52" i="7"/>
  <c r="Z56" i="7"/>
  <c r="Z47" i="7"/>
  <c r="Z48" i="7"/>
  <c r="AE47" i="7"/>
  <c r="AI47" i="7"/>
  <c r="AE53" i="7"/>
  <c r="AI53" i="7"/>
  <c r="AJ43" i="7"/>
  <c r="AN43" i="7"/>
  <c r="AO43" i="7" s="1"/>
  <c r="AD45" i="7"/>
  <c r="AE49" i="7"/>
  <c r="AI49" i="7"/>
  <c r="AE62" i="7"/>
  <c r="AI62" i="7"/>
  <c r="AE46" i="7"/>
  <c r="AI46" i="7"/>
  <c r="AE48" i="7"/>
  <c r="AI48" i="7"/>
  <c r="Z53" i="7"/>
  <c r="AE58" i="7"/>
  <c r="AI58" i="7"/>
  <c r="AE52" i="7"/>
  <c r="AI52" i="7"/>
  <c r="AE54" i="7"/>
  <c r="AI54" i="7"/>
  <c r="AE56" i="7"/>
  <c r="AI56" i="7"/>
  <c r="AE51" i="7"/>
  <c r="AI51" i="7"/>
  <c r="AE55" i="7"/>
  <c r="AI55" i="7"/>
  <c r="AE57" i="7"/>
  <c r="AI57" i="7"/>
  <c r="AN63" i="7"/>
  <c r="AO63" i="7" s="1"/>
  <c r="AJ63" i="7"/>
  <c r="T195" i="7"/>
  <c r="G42" i="7" s="1"/>
  <c r="AS13" i="6" s="1"/>
  <c r="Z86" i="7"/>
  <c r="AE86" i="7"/>
  <c r="AE88" i="7"/>
  <c r="Z88" i="7"/>
  <c r="AE73" i="7"/>
  <c r="Z89" i="7"/>
  <c r="AE89" i="7"/>
  <c r="AE87" i="7"/>
  <c r="Z87" i="7"/>
  <c r="AE90" i="7"/>
  <c r="Z90" i="7"/>
  <c r="AE85" i="7"/>
  <c r="Z85" i="7"/>
  <c r="AD41" i="7"/>
  <c r="Z41" i="7"/>
  <c r="AI41" i="7" l="1"/>
  <c r="AJ56" i="7"/>
  <c r="AN56" i="7"/>
  <c r="AO56" i="7" s="1"/>
  <c r="AJ48" i="7"/>
  <c r="AN48" i="7"/>
  <c r="AO48" i="7" s="1"/>
  <c r="AN57" i="7"/>
  <c r="AO57" i="7" s="1"/>
  <c r="AJ57" i="7"/>
  <c r="AN54" i="7"/>
  <c r="AO54" i="7" s="1"/>
  <c r="AJ54" i="7"/>
  <c r="AN49" i="7"/>
  <c r="AO49" i="7" s="1"/>
  <c r="AJ49" i="7"/>
  <c r="AJ53" i="7"/>
  <c r="AN53" i="7"/>
  <c r="AO53" i="7" s="1"/>
  <c r="AN46" i="7"/>
  <c r="AO46" i="7" s="1"/>
  <c r="AJ46" i="7"/>
  <c r="AN55" i="7"/>
  <c r="AO55" i="7" s="1"/>
  <c r="AJ55" i="7"/>
  <c r="AJ52" i="7"/>
  <c r="AN52" i="7"/>
  <c r="AO52" i="7" s="1"/>
  <c r="AE45" i="7"/>
  <c r="AI45" i="7"/>
  <c r="AN47" i="7"/>
  <c r="AO47" i="7" s="1"/>
  <c r="AJ47" i="7"/>
  <c r="AJ51" i="7"/>
  <c r="AN51" i="7"/>
  <c r="AO51" i="7" s="1"/>
  <c r="AN58" i="7"/>
  <c r="AO58" i="7" s="1"/>
  <c r="AJ58" i="7"/>
  <c r="AN62" i="7"/>
  <c r="AO62" i="7" s="1"/>
  <c r="AJ62" i="7"/>
  <c r="AE41" i="7"/>
  <c r="AJ45" i="7" l="1"/>
  <c r="AN45" i="7"/>
  <c r="AO45" i="7" s="1"/>
  <c r="AN41" i="7"/>
  <c r="AJ41" i="7"/>
  <c r="O5" i="7"/>
  <c r="O7" i="7"/>
  <c r="O8" i="7"/>
  <c r="O9" i="7"/>
  <c r="O10" i="7"/>
  <c r="O11" i="7"/>
  <c r="O13" i="7"/>
  <c r="O14" i="7"/>
  <c r="O15" i="7"/>
  <c r="O16" i="7"/>
  <c r="O17" i="7"/>
  <c r="O18" i="7"/>
  <c r="O19" i="7"/>
  <c r="O20" i="7"/>
  <c r="O21" i="7"/>
  <c r="O22" i="7"/>
  <c r="O23" i="7"/>
  <c r="P23" i="7" s="1"/>
  <c r="O24" i="7"/>
  <c r="P24" i="7" s="1"/>
  <c r="O34" i="7"/>
  <c r="O3" i="7"/>
  <c r="N4" i="7"/>
  <c r="S4" i="7" s="1"/>
  <c r="X4" i="7" s="1"/>
  <c r="AC4" i="7" s="1"/>
  <c r="AH4" i="7" s="1"/>
  <c r="AM4" i="7" s="1"/>
  <c r="AR4" i="7" s="1"/>
  <c r="N5" i="7"/>
  <c r="S5" i="7" s="1"/>
  <c r="X5" i="7" s="1"/>
  <c r="AC5" i="7" s="1"/>
  <c r="AH5" i="7" s="1"/>
  <c r="AM5" i="7" s="1"/>
  <c r="AR5" i="7" s="1"/>
  <c r="N6" i="7"/>
  <c r="S6" i="7" s="1"/>
  <c r="X6" i="7" s="1"/>
  <c r="AC6" i="7" s="1"/>
  <c r="AH6" i="7" s="1"/>
  <c r="AM6" i="7" s="1"/>
  <c r="AR6" i="7" s="1"/>
  <c r="N7" i="7"/>
  <c r="S7" i="7" s="1"/>
  <c r="X7" i="7" s="1"/>
  <c r="AC7" i="7" s="1"/>
  <c r="AH7" i="7" s="1"/>
  <c r="AM7" i="7" s="1"/>
  <c r="AR7" i="7" s="1"/>
  <c r="N8" i="7"/>
  <c r="S8" i="7" s="1"/>
  <c r="X8" i="7" s="1"/>
  <c r="AC8" i="7" s="1"/>
  <c r="AH8" i="7" s="1"/>
  <c r="AM8" i="7" s="1"/>
  <c r="AR8" i="7" s="1"/>
  <c r="N9" i="7"/>
  <c r="S9" i="7" s="1"/>
  <c r="X9" i="7" s="1"/>
  <c r="AC9" i="7" s="1"/>
  <c r="AH9" i="7" s="1"/>
  <c r="AM9" i="7" s="1"/>
  <c r="AR9" i="7" s="1"/>
  <c r="N10" i="7"/>
  <c r="S10" i="7" s="1"/>
  <c r="X10" i="7" s="1"/>
  <c r="AC10" i="7" s="1"/>
  <c r="AH10" i="7" s="1"/>
  <c r="AM10" i="7" s="1"/>
  <c r="AR10" i="7" s="1"/>
  <c r="N11" i="7"/>
  <c r="S11" i="7" s="1"/>
  <c r="X11" i="7" s="1"/>
  <c r="AC11" i="7" s="1"/>
  <c r="AH11" i="7" s="1"/>
  <c r="AM11" i="7" s="1"/>
  <c r="AR11" i="7" s="1"/>
  <c r="N12" i="7"/>
  <c r="S12" i="7" s="1"/>
  <c r="X12" i="7" s="1"/>
  <c r="AC12" i="7" s="1"/>
  <c r="AH12" i="7" s="1"/>
  <c r="AM12" i="7" s="1"/>
  <c r="AR12" i="7" s="1"/>
  <c r="N13" i="7"/>
  <c r="S13" i="7" s="1"/>
  <c r="X13" i="7" s="1"/>
  <c r="AC13" i="7" s="1"/>
  <c r="AH13" i="7" s="1"/>
  <c r="AM13" i="7" s="1"/>
  <c r="AR13" i="7" s="1"/>
  <c r="N14" i="7"/>
  <c r="S14" i="7" s="1"/>
  <c r="X14" i="7" s="1"/>
  <c r="AC14" i="7" s="1"/>
  <c r="AH14" i="7" s="1"/>
  <c r="AM14" i="7" s="1"/>
  <c r="AR14" i="7" s="1"/>
  <c r="N15" i="7"/>
  <c r="S15" i="7" s="1"/>
  <c r="X15" i="7" s="1"/>
  <c r="AC15" i="7" s="1"/>
  <c r="AH15" i="7" s="1"/>
  <c r="AM15" i="7" s="1"/>
  <c r="AR15" i="7" s="1"/>
  <c r="N16" i="7"/>
  <c r="S16" i="7" s="1"/>
  <c r="X16" i="7" s="1"/>
  <c r="AC16" i="7" s="1"/>
  <c r="AH16" i="7" s="1"/>
  <c r="AM16" i="7" s="1"/>
  <c r="AR16" i="7" s="1"/>
  <c r="N17" i="7"/>
  <c r="S17" i="7" s="1"/>
  <c r="X17" i="7" s="1"/>
  <c r="AC17" i="7" s="1"/>
  <c r="AH17" i="7" s="1"/>
  <c r="AM17" i="7" s="1"/>
  <c r="AR17" i="7" s="1"/>
  <c r="N18" i="7"/>
  <c r="S18" i="7" s="1"/>
  <c r="X18" i="7" s="1"/>
  <c r="AC18" i="7" s="1"/>
  <c r="AH18" i="7" s="1"/>
  <c r="AM18" i="7" s="1"/>
  <c r="AR18" i="7" s="1"/>
  <c r="N19" i="7"/>
  <c r="S19" i="7" s="1"/>
  <c r="X19" i="7" s="1"/>
  <c r="AC19" i="7" s="1"/>
  <c r="AH19" i="7" s="1"/>
  <c r="AM19" i="7" s="1"/>
  <c r="AR19" i="7" s="1"/>
  <c r="N20" i="7"/>
  <c r="S20" i="7" s="1"/>
  <c r="X20" i="7" s="1"/>
  <c r="AC20" i="7" s="1"/>
  <c r="AH20" i="7" s="1"/>
  <c r="AM20" i="7" s="1"/>
  <c r="AR20" i="7" s="1"/>
  <c r="N21" i="7"/>
  <c r="S21" i="7" s="1"/>
  <c r="X21" i="7" s="1"/>
  <c r="AC21" i="7" s="1"/>
  <c r="AH21" i="7" s="1"/>
  <c r="AM21" i="7" s="1"/>
  <c r="AR21" i="7" s="1"/>
  <c r="N22" i="7"/>
  <c r="S22" i="7" s="1"/>
  <c r="X22" i="7" s="1"/>
  <c r="AC22" i="7" s="1"/>
  <c r="AH22" i="7" s="1"/>
  <c r="AM22" i="7" s="1"/>
  <c r="AR22" i="7" s="1"/>
  <c r="N23" i="7"/>
  <c r="S23" i="7" s="1"/>
  <c r="X23" i="7" s="1"/>
  <c r="AC23" i="7" s="1"/>
  <c r="AH23" i="7" s="1"/>
  <c r="AM23" i="7" s="1"/>
  <c r="AR23" i="7" s="1"/>
  <c r="N24" i="7"/>
  <c r="S24" i="7" s="1"/>
  <c r="X24" i="7" s="1"/>
  <c r="AC24" i="7" s="1"/>
  <c r="AH24" i="7" s="1"/>
  <c r="AM24" i="7" s="1"/>
  <c r="AR24" i="7" s="1"/>
  <c r="N34" i="7"/>
  <c r="S34" i="7" s="1"/>
  <c r="X34" i="7" s="1"/>
  <c r="AC34" i="7" s="1"/>
  <c r="AH34" i="7" s="1"/>
  <c r="AM34" i="7" s="1"/>
  <c r="AR34" i="7" s="1"/>
  <c r="N3" i="7"/>
  <c r="S3" i="7" s="1"/>
  <c r="X3" i="7" s="1"/>
  <c r="AC3" i="7" s="1"/>
  <c r="AH3" i="7" s="1"/>
  <c r="AM3" i="7" s="1"/>
  <c r="AR3" i="7" s="1"/>
  <c r="AO41" i="7" l="1"/>
  <c r="T3" i="7"/>
  <c r="P3" i="7"/>
  <c r="T34" i="7"/>
  <c r="P34" i="7"/>
  <c r="T24" i="7"/>
  <c r="U24" i="7" s="1"/>
  <c r="T22" i="7"/>
  <c r="P22" i="7"/>
  <c r="T21" i="7"/>
  <c r="U21" i="7" s="1"/>
  <c r="P21" i="7"/>
  <c r="T20" i="7"/>
  <c r="P20" i="7"/>
  <c r="T19" i="7"/>
  <c r="P19" i="7"/>
  <c r="T18" i="7"/>
  <c r="P18" i="7"/>
  <c r="T17" i="7"/>
  <c r="P17" i="7"/>
  <c r="T16" i="7"/>
  <c r="P16" i="7"/>
  <c r="T15" i="7"/>
  <c r="P15" i="7"/>
  <c r="T14" i="7"/>
  <c r="P14" i="7"/>
  <c r="T13" i="7"/>
  <c r="P13" i="7"/>
  <c r="T11" i="7"/>
  <c r="P11" i="7"/>
  <c r="T10" i="7"/>
  <c r="P10" i="7"/>
  <c r="T9" i="7"/>
  <c r="P9" i="7"/>
  <c r="T8" i="7"/>
  <c r="P8" i="7"/>
  <c r="T7" i="7"/>
  <c r="P7" i="7"/>
  <c r="T5" i="7"/>
  <c r="P5" i="7"/>
  <c r="F11" i="7"/>
  <c r="E11" i="7"/>
  <c r="D11" i="7"/>
  <c r="C11" i="7"/>
  <c r="O50" i="7" s="1"/>
  <c r="B11" i="7"/>
  <c r="O12" i="7" s="1"/>
  <c r="K10" i="7"/>
  <c r="J10" i="7"/>
  <c r="O264" i="7" s="1"/>
  <c r="I10" i="7"/>
  <c r="H10" i="7"/>
  <c r="I9" i="7"/>
  <c r="F5" i="7"/>
  <c r="E5" i="7"/>
  <c r="D5" i="7"/>
  <c r="C5" i="7"/>
  <c r="O44" i="7" s="1"/>
  <c r="B5" i="7"/>
  <c r="O6" i="7" s="1"/>
  <c r="H4" i="7"/>
  <c r="F3" i="7"/>
  <c r="E3" i="7"/>
  <c r="D3" i="7"/>
  <c r="C3" i="7"/>
  <c r="B3" i="7"/>
  <c r="K2" i="7"/>
  <c r="O285" i="7" s="1"/>
  <c r="I2" i="7"/>
  <c r="H2" i="7"/>
  <c r="G2" i="7"/>
  <c r="F2" i="7"/>
  <c r="O138" i="7" l="1"/>
  <c r="Y138" i="7"/>
  <c r="Z138" i="7" s="1"/>
  <c r="T138" i="7"/>
  <c r="U138" i="7" s="1"/>
  <c r="Y293" i="7"/>
  <c r="Z293" i="7" s="1"/>
  <c r="T293" i="7"/>
  <c r="U293" i="7" s="1"/>
  <c r="O293" i="7"/>
  <c r="P293" i="7" s="1"/>
  <c r="O139" i="7"/>
  <c r="P139" i="7" s="1"/>
  <c r="AN139" i="7"/>
  <c r="Y139" i="7"/>
  <c r="Z139" i="7" s="1"/>
  <c r="AI139" i="7"/>
  <c r="AJ139" i="7" s="1"/>
  <c r="AD139" i="7"/>
  <c r="AE139" i="7" s="1"/>
  <c r="T139" i="7"/>
  <c r="U139" i="7" s="1"/>
  <c r="O147" i="7"/>
  <c r="P147" i="7" s="1"/>
  <c r="AN147" i="7"/>
  <c r="AO147" i="7" s="1"/>
  <c r="T147" i="7"/>
  <c r="U147" i="7" s="1"/>
  <c r="AI147" i="7"/>
  <c r="AJ147" i="7" s="1"/>
  <c r="Y147" i="7"/>
  <c r="Z147" i="7" s="1"/>
  <c r="AD147" i="7"/>
  <c r="AE147" i="7" s="1"/>
  <c r="O141" i="7"/>
  <c r="P141" i="7" s="1"/>
  <c r="AI141" i="7"/>
  <c r="AJ141" i="7" s="1"/>
  <c r="AD141" i="7"/>
  <c r="AE141" i="7" s="1"/>
  <c r="Y141" i="7"/>
  <c r="Z141" i="7" s="1"/>
  <c r="AA141" i="7" s="1"/>
  <c r="T141" i="7"/>
  <c r="U141" i="7" s="1"/>
  <c r="O114" i="7"/>
  <c r="P114" i="7" s="1"/>
  <c r="Y114" i="7"/>
  <c r="Z114" i="7" s="1"/>
  <c r="AN114" i="7"/>
  <c r="AO114" i="7" s="1"/>
  <c r="AD114" i="7"/>
  <c r="AE114" i="7" s="1"/>
  <c r="AI114" i="7"/>
  <c r="AJ114" i="7" s="1"/>
  <c r="T114" i="7"/>
  <c r="U114" i="7" s="1"/>
  <c r="O108" i="7"/>
  <c r="P108" i="7" s="1"/>
  <c r="AD108" i="7"/>
  <c r="AE108" i="7" s="1"/>
  <c r="T108" i="7"/>
  <c r="U108" i="7" s="1"/>
  <c r="Y108" i="7"/>
  <c r="Z108" i="7" s="1"/>
  <c r="Y106" i="7"/>
  <c r="Z106" i="7" s="1"/>
  <c r="AN106" i="7"/>
  <c r="AD106" i="7"/>
  <c r="AE106" i="7" s="1"/>
  <c r="AI106" i="7"/>
  <c r="AJ106" i="7" s="1"/>
  <c r="T106" i="7"/>
  <c r="U106" i="7" s="1"/>
  <c r="T82" i="7"/>
  <c r="U82" i="7" s="1"/>
  <c r="Y82" i="7"/>
  <c r="Z82" i="7" s="1"/>
  <c r="O82" i="7"/>
  <c r="AI76" i="7"/>
  <c r="AJ76" i="7" s="1"/>
  <c r="AD76" i="7"/>
  <c r="AE76" i="7" s="1"/>
  <c r="Y76" i="7"/>
  <c r="Z76" i="7" s="1"/>
  <c r="O76" i="7"/>
  <c r="T76" i="7"/>
  <c r="U76" i="7" s="1"/>
  <c r="T74" i="7"/>
  <c r="U74" i="7" s="1"/>
  <c r="AD74" i="7"/>
  <c r="Y74" i="7"/>
  <c r="AI74" i="7"/>
  <c r="AJ74" i="7" s="1"/>
  <c r="O74" i="7"/>
  <c r="AN74" i="7"/>
  <c r="I37" i="7"/>
  <c r="I38" i="7"/>
  <c r="I36" i="7"/>
  <c r="H15" i="8" s="1"/>
  <c r="I15" i="8" s="1"/>
  <c r="I35" i="7"/>
  <c r="F15" i="8" s="1"/>
  <c r="G15" i="8" s="1"/>
  <c r="I34" i="7"/>
  <c r="H38" i="7"/>
  <c r="H37" i="7"/>
  <c r="H36" i="7"/>
  <c r="H14" i="8" s="1"/>
  <c r="I14" i="8" s="1"/>
  <c r="H35" i="7"/>
  <c r="F14" i="8" s="1"/>
  <c r="G14" i="8" s="1"/>
  <c r="H34" i="7"/>
  <c r="K37" i="7"/>
  <c r="K35" i="7"/>
  <c r="F17" i="8" s="1"/>
  <c r="G17" i="8" s="1"/>
  <c r="K36" i="7"/>
  <c r="H17" i="8" s="1"/>
  <c r="I17" i="8" s="1"/>
  <c r="K38" i="7"/>
  <c r="K34" i="7"/>
  <c r="C38" i="7"/>
  <c r="C36" i="7"/>
  <c r="H4" i="8" s="1"/>
  <c r="I4" i="8" s="1"/>
  <c r="C35" i="7"/>
  <c r="F4" i="8" s="1"/>
  <c r="G4" i="8" s="1"/>
  <c r="C37" i="7"/>
  <c r="C34" i="7"/>
  <c r="D38" i="7"/>
  <c r="D37" i="7"/>
  <c r="D36" i="7"/>
  <c r="H5" i="8" s="1"/>
  <c r="I5" i="8" s="1"/>
  <c r="D35" i="7"/>
  <c r="D34" i="7"/>
  <c r="O4" i="7"/>
  <c r="P4" i="7" s="1"/>
  <c r="B38" i="7"/>
  <c r="B36" i="7"/>
  <c r="H3" i="8" s="1"/>
  <c r="I3" i="8" s="1"/>
  <c r="B35" i="7"/>
  <c r="B37" i="7"/>
  <c r="B34" i="7"/>
  <c r="L38" i="7"/>
  <c r="L37" i="7"/>
  <c r="L36" i="7"/>
  <c r="H18" i="8" s="1"/>
  <c r="I18" i="8" s="1"/>
  <c r="L35" i="7"/>
  <c r="F18" i="8" s="1"/>
  <c r="G18" i="8" s="1"/>
  <c r="F38" i="7"/>
  <c r="F36" i="7"/>
  <c r="H7" i="8" s="1"/>
  <c r="I7" i="8" s="1"/>
  <c r="F35" i="7"/>
  <c r="F37" i="7"/>
  <c r="F34" i="7"/>
  <c r="E37" i="7"/>
  <c r="E38" i="7"/>
  <c r="E36" i="7"/>
  <c r="H6" i="8" s="1"/>
  <c r="I6" i="8" s="1"/>
  <c r="E35" i="7"/>
  <c r="E34" i="7"/>
  <c r="G38" i="7"/>
  <c r="G35" i="7"/>
  <c r="F13" i="8" s="1"/>
  <c r="G13" i="8" s="1"/>
  <c r="G37" i="7"/>
  <c r="G36" i="7"/>
  <c r="H13" i="8" s="1"/>
  <c r="I13" i="8" s="1"/>
  <c r="G34" i="7"/>
  <c r="O172" i="7"/>
  <c r="P172" i="7" s="1"/>
  <c r="T200" i="7"/>
  <c r="O200" i="7"/>
  <c r="P200" i="7" s="1"/>
  <c r="AN228" i="7"/>
  <c r="AI228" i="7"/>
  <c r="AD228" i="7"/>
  <c r="Y228" i="7"/>
  <c r="Z228" i="7" s="1"/>
  <c r="T228" i="7"/>
  <c r="U228" i="7" s="1"/>
  <c r="O228" i="7"/>
  <c r="P228" i="7" s="1"/>
  <c r="P285" i="7"/>
  <c r="O42" i="7"/>
  <c r="O106" i="7"/>
  <c r="T202" i="7"/>
  <c r="O202" i="7"/>
  <c r="P202" i="7" s="1"/>
  <c r="T6" i="7"/>
  <c r="P6" i="7"/>
  <c r="P44" i="7"/>
  <c r="T44" i="7"/>
  <c r="P76" i="7"/>
  <c r="Y235" i="7"/>
  <c r="Z235" i="7" s="1"/>
  <c r="T235" i="7"/>
  <c r="U235" i="7" s="1"/>
  <c r="O235" i="7"/>
  <c r="P235" i="7" s="1"/>
  <c r="T208" i="7"/>
  <c r="O208" i="7"/>
  <c r="P208" i="7" s="1"/>
  <c r="AS236" i="7"/>
  <c r="AN236" i="7"/>
  <c r="AO236" i="7" s="1"/>
  <c r="AI236" i="7"/>
  <c r="AJ236" i="7" s="1"/>
  <c r="AD236" i="7"/>
  <c r="AE236" i="7" s="1"/>
  <c r="Y236" i="7"/>
  <c r="Z236" i="7" s="1"/>
  <c r="T236" i="7"/>
  <c r="U236" i="7" s="1"/>
  <c r="O236" i="7"/>
  <c r="P236" i="7" s="1"/>
  <c r="T264" i="7"/>
  <c r="U264" i="7" s="1"/>
  <c r="P264" i="7"/>
  <c r="T12" i="7"/>
  <c r="P12" i="7"/>
  <c r="P50" i="7"/>
  <c r="T50" i="7"/>
  <c r="P82" i="7"/>
  <c r="Y5" i="7"/>
  <c r="AD5" i="7" s="1"/>
  <c r="AI5" i="7" s="1"/>
  <c r="U5" i="7"/>
  <c r="U7" i="7"/>
  <c r="Y7" i="7"/>
  <c r="AD7" i="7" s="1"/>
  <c r="AI7" i="7" s="1"/>
  <c r="Y8" i="7"/>
  <c r="U8" i="7"/>
  <c r="Y9" i="7"/>
  <c r="U9" i="7"/>
  <c r="U10" i="7"/>
  <c r="Y10" i="7"/>
  <c r="U11" i="7"/>
  <c r="Y11" i="7"/>
  <c r="Y13" i="7"/>
  <c r="U13" i="7"/>
  <c r="U14" i="7"/>
  <c r="Y14" i="7"/>
  <c r="U15" i="7"/>
  <c r="Y15" i="7"/>
  <c r="Y16" i="7"/>
  <c r="U16" i="7"/>
  <c r="Y17" i="7"/>
  <c r="U17" i="7"/>
  <c r="U18" i="7"/>
  <c r="Y18" i="7"/>
  <c r="U19" i="7"/>
  <c r="Y19" i="7"/>
  <c r="Y20" i="7"/>
  <c r="U20" i="7"/>
  <c r="U22" i="7"/>
  <c r="Y22" i="7"/>
  <c r="Y24" i="7"/>
  <c r="Y34" i="7"/>
  <c r="U34" i="7"/>
  <c r="Y3" i="7"/>
  <c r="U3" i="7"/>
  <c r="Q285" i="7" l="1"/>
  <c r="Q306" i="7"/>
  <c r="Q298" i="7"/>
  <c r="Q287" i="7"/>
  <c r="Q310" i="7"/>
  <c r="Q299" i="7"/>
  <c r="Q290" i="7"/>
  <c r="Q309" i="7"/>
  <c r="Q296" i="7"/>
  <c r="Q303" i="7"/>
  <c r="Q294" i="7"/>
  <c r="Q304" i="7"/>
  <c r="Q300" i="7"/>
  <c r="Q295" i="7"/>
  <c r="Q308" i="7"/>
  <c r="Q297" i="7"/>
  <c r="Q288" i="7"/>
  <c r="Q307" i="7"/>
  <c r="Q291" i="7"/>
  <c r="Q313" i="7"/>
  <c r="Q305" i="7"/>
  <c r="Q289" i="7"/>
  <c r="Q312" i="7"/>
  <c r="Q301" i="7"/>
  <c r="Q292" i="7"/>
  <c r="Q311" i="7"/>
  <c r="Q302" i="7"/>
  <c r="Q286" i="7"/>
  <c r="AK141" i="7"/>
  <c r="V139" i="7"/>
  <c r="Q293" i="7"/>
  <c r="AK147" i="7"/>
  <c r="AN166" i="7"/>
  <c r="F41" i="7" s="1"/>
  <c r="AO139" i="7"/>
  <c r="AF108" i="7"/>
  <c r="V147" i="7"/>
  <c r="AF142" i="7"/>
  <c r="AF152" i="7"/>
  <c r="AF162" i="7"/>
  <c r="AF143" i="7"/>
  <c r="AF153" i="7"/>
  <c r="AF157" i="7"/>
  <c r="AF155" i="7"/>
  <c r="AF161" i="7"/>
  <c r="AF156" i="7"/>
  <c r="AF145" i="7"/>
  <c r="AF158" i="7"/>
  <c r="AF146" i="7"/>
  <c r="AF159" i="7"/>
  <c r="AF163" i="7"/>
  <c r="AF151" i="7"/>
  <c r="AD165" i="7"/>
  <c r="AF139" i="7"/>
  <c r="AF149" i="7"/>
  <c r="AF140" i="7"/>
  <c r="AF150" i="7"/>
  <c r="AF144" i="7"/>
  <c r="AF154" i="7"/>
  <c r="AF164" i="7"/>
  <c r="AF160" i="7"/>
  <c r="AF148" i="7"/>
  <c r="AF138" i="7"/>
  <c r="V149" i="7"/>
  <c r="V146" i="7"/>
  <c r="V143" i="7"/>
  <c r="V154" i="7"/>
  <c r="V140" i="7"/>
  <c r="V156" i="7"/>
  <c r="V138" i="7"/>
  <c r="T165" i="7"/>
  <c r="V142" i="7"/>
  <c r="V157" i="7"/>
  <c r="V162" i="7"/>
  <c r="V155" i="7"/>
  <c r="V151" i="7"/>
  <c r="V148" i="7"/>
  <c r="V164" i="7"/>
  <c r="V145" i="7"/>
  <c r="V161" i="7"/>
  <c r="V150" i="7"/>
  <c r="V163" i="7"/>
  <c r="V159" i="7"/>
  <c r="V158" i="7"/>
  <c r="V152" i="7"/>
  <c r="V160" i="7"/>
  <c r="V153" i="7"/>
  <c r="V144" i="7"/>
  <c r="K40" i="7"/>
  <c r="AF147" i="7"/>
  <c r="AP147" i="7"/>
  <c r="AK161" i="7"/>
  <c r="AK163" i="7"/>
  <c r="AK158" i="7"/>
  <c r="AK159" i="7"/>
  <c r="AK144" i="7"/>
  <c r="AK160" i="7"/>
  <c r="AI165" i="7"/>
  <c r="AK157" i="7"/>
  <c r="AK154" i="7"/>
  <c r="AK149" i="7"/>
  <c r="AK143" i="7"/>
  <c r="AK153" i="7"/>
  <c r="AK148" i="7"/>
  <c r="AK164" i="7"/>
  <c r="AK142" i="7"/>
  <c r="AK139" i="7"/>
  <c r="AK138" i="7"/>
  <c r="AK150" i="7"/>
  <c r="AK152" i="7"/>
  <c r="AK145" i="7"/>
  <c r="AK162" i="7"/>
  <c r="AK151" i="7"/>
  <c r="AK146" i="7"/>
  <c r="AK155" i="7"/>
  <c r="AK140" i="7"/>
  <c r="AK156" i="7"/>
  <c r="Y165" i="7"/>
  <c r="AA150" i="7"/>
  <c r="AA142" i="7"/>
  <c r="AA152" i="7"/>
  <c r="AA162" i="7"/>
  <c r="AA156" i="7"/>
  <c r="AA151" i="7"/>
  <c r="AA161" i="7"/>
  <c r="AA146" i="7"/>
  <c r="AA140" i="7"/>
  <c r="AA153" i="7"/>
  <c r="AA163" i="7"/>
  <c r="AA157" i="7"/>
  <c r="AA149" i="7"/>
  <c r="AA143" i="7"/>
  <c r="AA144" i="7"/>
  <c r="AA138" i="7"/>
  <c r="AA148" i="7"/>
  <c r="AA145" i="7"/>
  <c r="AA160" i="7"/>
  <c r="AA155" i="7"/>
  <c r="AA154" i="7"/>
  <c r="AA158" i="7"/>
  <c r="AA164" i="7"/>
  <c r="AA159" i="7"/>
  <c r="AA286" i="7"/>
  <c r="AA306" i="7"/>
  <c r="AA298" i="7"/>
  <c r="AA308" i="7"/>
  <c r="AA307" i="7"/>
  <c r="AA287" i="7"/>
  <c r="AA289" i="7"/>
  <c r="AA305" i="7"/>
  <c r="AA290" i="7"/>
  <c r="AA295" i="7"/>
  <c r="AA292" i="7"/>
  <c r="AA312" i="7"/>
  <c r="AA288" i="7"/>
  <c r="AA303" i="7"/>
  <c r="AA293" i="7"/>
  <c r="AA309" i="7"/>
  <c r="AA294" i="7"/>
  <c r="AA299" i="7"/>
  <c r="AA296" i="7"/>
  <c r="AA302" i="7"/>
  <c r="AA304" i="7"/>
  <c r="Y314" i="7"/>
  <c r="AA297" i="7"/>
  <c r="AA313" i="7"/>
  <c r="AA311" i="7"/>
  <c r="AA300" i="7"/>
  <c r="AA291" i="7"/>
  <c r="AA310" i="7"/>
  <c r="AA285" i="7"/>
  <c r="AA301" i="7"/>
  <c r="V141" i="7"/>
  <c r="AF141" i="7"/>
  <c r="AA147" i="7"/>
  <c r="AA139" i="7"/>
  <c r="V290" i="7"/>
  <c r="V306" i="7"/>
  <c r="V303" i="7"/>
  <c r="V292" i="7"/>
  <c r="V312" i="7"/>
  <c r="V285" i="7"/>
  <c r="V301" i="7"/>
  <c r="V294" i="7"/>
  <c r="V310" i="7"/>
  <c r="V307" i="7"/>
  <c r="V296" i="7"/>
  <c r="V291" i="7"/>
  <c r="V289" i="7"/>
  <c r="V305" i="7"/>
  <c r="V298" i="7"/>
  <c r="V295" i="7"/>
  <c r="V311" i="7"/>
  <c r="V300" i="7"/>
  <c r="V304" i="7"/>
  <c r="V293" i="7"/>
  <c r="V309" i="7"/>
  <c r="V287" i="7"/>
  <c r="V286" i="7"/>
  <c r="V302" i="7"/>
  <c r="V299" i="7"/>
  <c r="V288" i="7"/>
  <c r="V308" i="7"/>
  <c r="T314" i="7"/>
  <c r="V297" i="7"/>
  <c r="V313" i="7"/>
  <c r="Q219" i="7"/>
  <c r="U200" i="7"/>
  <c r="T224" i="7"/>
  <c r="H41" i="7" s="1"/>
  <c r="C40" i="7"/>
  <c r="B40" i="7"/>
  <c r="F3" i="8"/>
  <c r="G3" i="8" s="1"/>
  <c r="D40" i="7"/>
  <c r="F5" i="8"/>
  <c r="G5" i="8" s="1"/>
  <c r="F40" i="7"/>
  <c r="F7" i="8"/>
  <c r="G7" i="8" s="1"/>
  <c r="E40" i="7"/>
  <c r="F6" i="8"/>
  <c r="G6" i="8" s="1"/>
  <c r="I9" i="8"/>
  <c r="O314" i="7"/>
  <c r="V114" i="7"/>
  <c r="AO106" i="7"/>
  <c r="AP114" i="7" s="1"/>
  <c r="AN133" i="7"/>
  <c r="E41" i="7" s="1"/>
  <c r="AK122" i="7"/>
  <c r="AK111" i="7"/>
  <c r="AK131" i="7"/>
  <c r="AK117" i="7"/>
  <c r="AK115" i="7"/>
  <c r="AK108" i="7"/>
  <c r="AK119" i="7"/>
  <c r="AK125" i="7"/>
  <c r="AK107" i="7"/>
  <c r="AI132" i="7"/>
  <c r="AK124" i="7"/>
  <c r="AK128" i="7"/>
  <c r="AK130" i="7"/>
  <c r="AK126" i="7"/>
  <c r="AK118" i="7"/>
  <c r="AK113" i="7"/>
  <c r="AK123" i="7"/>
  <c r="AK106" i="7"/>
  <c r="AK129" i="7"/>
  <c r="AK112" i="7"/>
  <c r="AK109" i="7"/>
  <c r="AK120" i="7"/>
  <c r="AK121" i="7"/>
  <c r="AK116" i="7"/>
  <c r="AK105" i="7"/>
  <c r="AK127" i="7"/>
  <c r="AK110" i="7"/>
  <c r="AK114" i="7"/>
  <c r="AF114" i="7"/>
  <c r="AA108" i="7"/>
  <c r="AA114" i="7"/>
  <c r="AF113" i="7"/>
  <c r="AF111" i="7"/>
  <c r="AD132" i="7"/>
  <c r="AF123" i="7"/>
  <c r="AF131" i="7"/>
  <c r="AF117" i="7"/>
  <c r="AF122" i="7"/>
  <c r="AF115" i="7"/>
  <c r="AF129" i="7"/>
  <c r="AF126" i="7"/>
  <c r="AF106" i="7"/>
  <c r="AF121" i="7"/>
  <c r="AF130" i="7"/>
  <c r="AF119" i="7"/>
  <c r="AF112" i="7"/>
  <c r="AF124" i="7"/>
  <c r="AF125" i="7"/>
  <c r="AF128" i="7"/>
  <c r="AF107" i="7"/>
  <c r="AF116" i="7"/>
  <c r="AF109" i="7"/>
  <c r="AF110" i="7"/>
  <c r="AF127" i="7"/>
  <c r="AF120" i="7"/>
  <c r="AF118" i="7"/>
  <c r="AF105" i="7"/>
  <c r="AA128" i="7"/>
  <c r="AA129" i="7"/>
  <c r="AA126" i="7"/>
  <c r="AA107" i="7"/>
  <c r="AA115" i="7"/>
  <c r="AA109" i="7"/>
  <c r="AA112" i="7"/>
  <c r="AA127" i="7"/>
  <c r="AA120" i="7"/>
  <c r="AA125" i="7"/>
  <c r="AA124" i="7"/>
  <c r="AA123" i="7"/>
  <c r="AA118" i="7"/>
  <c r="Y132" i="7"/>
  <c r="AA116" i="7"/>
  <c r="AA110" i="7"/>
  <c r="AA111" i="7"/>
  <c r="AA122" i="7"/>
  <c r="AA113" i="7"/>
  <c r="AA117" i="7"/>
  <c r="AA131" i="7"/>
  <c r="AA105" i="7"/>
  <c r="AA130" i="7"/>
  <c r="AA119" i="7"/>
  <c r="AA106" i="7"/>
  <c r="AA121" i="7"/>
  <c r="V106" i="7"/>
  <c r="V113" i="7"/>
  <c r="V118" i="7"/>
  <c r="V123" i="7"/>
  <c r="V117" i="7"/>
  <c r="V127" i="7"/>
  <c r="V130" i="7"/>
  <c r="V125" i="7"/>
  <c r="V115" i="7"/>
  <c r="V109" i="7"/>
  <c r="V122" i="7"/>
  <c r="V129" i="7"/>
  <c r="V110" i="7"/>
  <c r="V119" i="7"/>
  <c r="V128" i="7"/>
  <c r="V121" i="7"/>
  <c r="V126" i="7"/>
  <c r="V131" i="7"/>
  <c r="V112" i="7"/>
  <c r="V120" i="7"/>
  <c r="V124" i="7"/>
  <c r="V116" i="7"/>
  <c r="V105" i="7"/>
  <c r="V107" i="7"/>
  <c r="T132" i="7"/>
  <c r="V111" i="7"/>
  <c r="V108" i="7"/>
  <c r="V76" i="7"/>
  <c r="AO74" i="7"/>
  <c r="AN101" i="7"/>
  <c r="D41" i="7" s="1"/>
  <c r="AK97" i="7"/>
  <c r="AK88" i="7"/>
  <c r="AK79" i="7"/>
  <c r="AK85" i="7"/>
  <c r="AK74" i="7"/>
  <c r="AK84" i="7"/>
  <c r="AK92" i="7"/>
  <c r="AI100" i="7"/>
  <c r="AK93" i="7"/>
  <c r="AK83" i="7"/>
  <c r="AK80" i="7"/>
  <c r="AK91" i="7"/>
  <c r="AK99" i="7"/>
  <c r="AK86" i="7"/>
  <c r="AK77" i="7"/>
  <c r="AK90" i="7"/>
  <c r="AK98" i="7"/>
  <c r="AK96" i="7"/>
  <c r="AK73" i="7"/>
  <c r="AK75" i="7"/>
  <c r="AK81" i="7"/>
  <c r="AK78" i="7"/>
  <c r="AK82" i="7"/>
  <c r="AK94" i="7"/>
  <c r="AK95" i="7"/>
  <c r="AK87" i="7"/>
  <c r="AK89" i="7"/>
  <c r="AK76" i="7"/>
  <c r="V96" i="7"/>
  <c r="V98" i="7"/>
  <c r="V91" i="7"/>
  <c r="V83" i="7"/>
  <c r="V81" i="7"/>
  <c r="V89" i="7"/>
  <c r="V93" i="7"/>
  <c r="V97" i="7"/>
  <c r="V94" i="7"/>
  <c r="V95" i="7"/>
  <c r="V77" i="7"/>
  <c r="V79" i="7"/>
  <c r="T100" i="7"/>
  <c r="V90" i="7"/>
  <c r="V88" i="7"/>
  <c r="V99" i="7"/>
  <c r="V87" i="7"/>
  <c r="V80" i="7"/>
  <c r="V85" i="7"/>
  <c r="V84" i="7"/>
  <c r="V78" i="7"/>
  <c r="V86" i="7"/>
  <c r="V74" i="7"/>
  <c r="V92" i="7"/>
  <c r="V73" i="7"/>
  <c r="V75" i="7"/>
  <c r="V82" i="7"/>
  <c r="T4" i="7"/>
  <c r="Y4" i="7" s="1"/>
  <c r="B39" i="7"/>
  <c r="Q28" i="7"/>
  <c r="O35" i="7"/>
  <c r="AJ7" i="7"/>
  <c r="AN7" i="7"/>
  <c r="AJ5" i="7"/>
  <c r="AN5" i="7"/>
  <c r="Q26" i="7"/>
  <c r="Q13" i="7"/>
  <c r="Q25" i="7"/>
  <c r="Q27" i="7"/>
  <c r="V236" i="7"/>
  <c r="G40" i="7"/>
  <c r="Q236" i="7"/>
  <c r="Q208" i="7"/>
  <c r="Q34" i="7"/>
  <c r="H40" i="7"/>
  <c r="Q18" i="7"/>
  <c r="Q7" i="7"/>
  <c r="Q15" i="7"/>
  <c r="Q11" i="7"/>
  <c r="Q5" i="7"/>
  <c r="Q12" i="7"/>
  <c r="Q8" i="7"/>
  <c r="Q3" i="7"/>
  <c r="Q19" i="7"/>
  <c r="Q10" i="7"/>
  <c r="Q9" i="7"/>
  <c r="Q17" i="7"/>
  <c r="Q14" i="7"/>
  <c r="Q22" i="7"/>
  <c r="Q16" i="7"/>
  <c r="Q20" i="7"/>
  <c r="Q21" i="7"/>
  <c r="AD3" i="7"/>
  <c r="AI3" i="7" s="1"/>
  <c r="Z3" i="7"/>
  <c r="Z34" i="7"/>
  <c r="AD34" i="7"/>
  <c r="Z24" i="7"/>
  <c r="AD24" i="7"/>
  <c r="Z22" i="7"/>
  <c r="AD22" i="7"/>
  <c r="Z20" i="7"/>
  <c r="AD20" i="7"/>
  <c r="Z19" i="7"/>
  <c r="AD19" i="7"/>
  <c r="Z18" i="7"/>
  <c r="AD18" i="7"/>
  <c r="Z17" i="7"/>
  <c r="AD17" i="7"/>
  <c r="Z16" i="7"/>
  <c r="AD16" i="7"/>
  <c r="Z15" i="7"/>
  <c r="AD15" i="7"/>
  <c r="Z14" i="7"/>
  <c r="AD14" i="7"/>
  <c r="Z13" i="7"/>
  <c r="AD13" i="7"/>
  <c r="Z11" i="7"/>
  <c r="AD11" i="7"/>
  <c r="Z10" i="7"/>
  <c r="AD10" i="7"/>
  <c r="Z9" i="7"/>
  <c r="AD9" i="7"/>
  <c r="Z8" i="7"/>
  <c r="AD8" i="7"/>
  <c r="Z7" i="7"/>
  <c r="AE7" i="7"/>
  <c r="Z5" i="7"/>
  <c r="AE5" i="7"/>
  <c r="U50" i="7"/>
  <c r="Y50" i="7"/>
  <c r="Y12" i="7"/>
  <c r="U12" i="7"/>
  <c r="AT236" i="7"/>
  <c r="AS252" i="7"/>
  <c r="I41" i="7" s="1"/>
  <c r="AS251" i="7"/>
  <c r="I42" i="7" s="1"/>
  <c r="AS15" i="6" s="1"/>
  <c r="U208" i="7"/>
  <c r="Q235" i="7"/>
  <c r="V235" i="7"/>
  <c r="U44" i="7"/>
  <c r="Y44" i="7"/>
  <c r="Q6" i="7"/>
  <c r="U6" i="7"/>
  <c r="Y6" i="7"/>
  <c r="Q202" i="7"/>
  <c r="U202" i="7"/>
  <c r="P106" i="7"/>
  <c r="P74" i="7"/>
  <c r="P42" i="7"/>
  <c r="T42" i="7"/>
  <c r="Q4" i="7"/>
  <c r="Q23" i="7"/>
  <c r="Q228" i="7"/>
  <c r="O251" i="7"/>
  <c r="Q229" i="7"/>
  <c r="Q230" i="7"/>
  <c r="Q231" i="7"/>
  <c r="Q232" i="7"/>
  <c r="Q233" i="7"/>
  <c r="Q234" i="7"/>
  <c r="Q237" i="7"/>
  <c r="Q238" i="7"/>
  <c r="Q239" i="7"/>
  <c r="Q240" i="7"/>
  <c r="Q241" i="7"/>
  <c r="Q245" i="7"/>
  <c r="Q246" i="7"/>
  <c r="Q247" i="7"/>
  <c r="Q248" i="7"/>
  <c r="Q249" i="7"/>
  <c r="Q250" i="7"/>
  <c r="Q244" i="7"/>
  <c r="Q243" i="7"/>
  <c r="Q242" i="7"/>
  <c r="V231" i="7"/>
  <c r="V239" i="7"/>
  <c r="V247" i="7"/>
  <c r="V237" i="7"/>
  <c r="V230" i="7"/>
  <c r="V232" i="7"/>
  <c r="V240" i="7"/>
  <c r="V248" i="7"/>
  <c r="V228" i="7"/>
  <c r="V229" i="7"/>
  <c r="V233" i="7"/>
  <c r="V241" i="7"/>
  <c r="V249" i="7"/>
  <c r="V244" i="7"/>
  <c r="V245" i="7"/>
  <c r="V246" i="7"/>
  <c r="V234" i="7"/>
  <c r="V242" i="7"/>
  <c r="V250" i="7"/>
  <c r="V243" i="7"/>
  <c r="V238" i="7"/>
  <c r="T251" i="7"/>
  <c r="AA228" i="7"/>
  <c r="Y251" i="7"/>
  <c r="AD251" i="7"/>
  <c r="AE228" i="7"/>
  <c r="AI251" i="7"/>
  <c r="AJ228" i="7"/>
  <c r="AN251" i="7"/>
  <c r="AO228" i="7"/>
  <c r="Q200" i="7"/>
  <c r="Q222" i="7"/>
  <c r="Q221" i="7"/>
  <c r="Q220" i="7"/>
  <c r="Q218" i="7"/>
  <c r="Q217" i="7"/>
  <c r="Q216" i="7"/>
  <c r="Q215" i="7"/>
  <c r="Q214" i="7"/>
  <c r="Q213" i="7"/>
  <c r="Q212" i="7"/>
  <c r="Q211" i="7"/>
  <c r="Q210" i="7"/>
  <c r="Q209" i="7"/>
  <c r="Q207" i="7"/>
  <c r="Q206" i="7"/>
  <c r="Q205" i="7"/>
  <c r="Q204" i="7"/>
  <c r="Q203" i="7"/>
  <c r="Q201" i="7"/>
  <c r="O223" i="7"/>
  <c r="O195" i="7"/>
  <c r="Q172" i="7"/>
  <c r="Q173" i="7"/>
  <c r="Q177" i="7"/>
  <c r="Q179" i="7"/>
  <c r="Q181" i="7"/>
  <c r="Q185" i="7"/>
  <c r="Q189" i="7"/>
  <c r="Q191" i="7"/>
  <c r="Q187" i="7"/>
  <c r="Q180" i="7"/>
  <c r="Q193" i="7"/>
  <c r="Q174" i="7"/>
  <c r="Q186" i="7"/>
  <c r="Q182" i="7"/>
  <c r="Q190" i="7"/>
  <c r="Q176" i="7"/>
  <c r="Q192" i="7"/>
  <c r="Q184" i="7"/>
  <c r="Q188" i="7"/>
  <c r="Q178" i="7"/>
  <c r="Q194" i="7"/>
  <c r="Q183" i="7"/>
  <c r="Q175" i="7"/>
  <c r="P138" i="7"/>
  <c r="O165" i="7" s="1"/>
  <c r="D39" i="7"/>
  <c r="E39" i="7"/>
  <c r="F39" i="7"/>
  <c r="K39" i="7"/>
  <c r="G39" i="7"/>
  <c r="C39" i="7"/>
  <c r="I40" i="7"/>
  <c r="L40" i="7"/>
  <c r="H39" i="7"/>
  <c r="AP162" i="7" l="1"/>
  <c r="AP153" i="7"/>
  <c r="AP161" i="7"/>
  <c r="AP154" i="7"/>
  <c r="AP155" i="7"/>
  <c r="AP139" i="7"/>
  <c r="AP158" i="7"/>
  <c r="AP146" i="7"/>
  <c r="AP142" i="7"/>
  <c r="AP138" i="7"/>
  <c r="AP148" i="7"/>
  <c r="AP152" i="7"/>
  <c r="AP164" i="7"/>
  <c r="AP151" i="7"/>
  <c r="AP145" i="7"/>
  <c r="AP149" i="7"/>
  <c r="AP150" i="7"/>
  <c r="AP159" i="7"/>
  <c r="AP143" i="7"/>
  <c r="AP140" i="7"/>
  <c r="AP141" i="7"/>
  <c r="AP144" i="7"/>
  <c r="AN165" i="7"/>
  <c r="F42" i="7" s="1"/>
  <c r="AS8" i="6" s="1"/>
  <c r="AP157" i="7"/>
  <c r="AP163" i="7"/>
  <c r="AP160" i="7"/>
  <c r="AP156" i="7"/>
  <c r="J7" i="8"/>
  <c r="K7" i="8" s="1"/>
  <c r="AR8" i="6"/>
  <c r="AT8" i="6" s="1"/>
  <c r="T35" i="7"/>
  <c r="J15" i="8"/>
  <c r="K15" i="8" s="1"/>
  <c r="AR15" i="6"/>
  <c r="AT15" i="6" s="1"/>
  <c r="J6" i="8"/>
  <c r="K6" i="8" s="1"/>
  <c r="AR7" i="6"/>
  <c r="AT7" i="6" s="1"/>
  <c r="J5" i="8"/>
  <c r="K5" i="8" s="1"/>
  <c r="AR6" i="6"/>
  <c r="AT6" i="6" s="1"/>
  <c r="V219" i="7"/>
  <c r="G9" i="8"/>
  <c r="Q151" i="7"/>
  <c r="Q149" i="7"/>
  <c r="Q150" i="7"/>
  <c r="Q161" i="7"/>
  <c r="Q148" i="7"/>
  <c r="Q158" i="7"/>
  <c r="Q140" i="7"/>
  <c r="Q163" i="7"/>
  <c r="Q155" i="7"/>
  <c r="Q156" i="7"/>
  <c r="Q145" i="7"/>
  <c r="Q142" i="7"/>
  <c r="Q153" i="7"/>
  <c r="Q146" i="7"/>
  <c r="Q160" i="7"/>
  <c r="Q157" i="7"/>
  <c r="Q143" i="7"/>
  <c r="Q164" i="7"/>
  <c r="Q144" i="7"/>
  <c r="Q152" i="7"/>
  <c r="Q159" i="7"/>
  <c r="Q162" i="7"/>
  <c r="Q154" i="7"/>
  <c r="Q147" i="7"/>
  <c r="Q139" i="7"/>
  <c r="Q141" i="7"/>
  <c r="V213" i="7"/>
  <c r="AP105" i="7"/>
  <c r="AP106" i="7"/>
  <c r="AP118" i="7"/>
  <c r="AP120" i="7"/>
  <c r="AP111" i="7"/>
  <c r="AP115" i="7"/>
  <c r="AP124" i="7"/>
  <c r="AP130" i="7"/>
  <c r="AP129" i="7"/>
  <c r="AP126" i="7"/>
  <c r="AP123" i="7"/>
  <c r="AP116" i="7"/>
  <c r="AP128" i="7"/>
  <c r="AP110" i="7"/>
  <c r="AN132" i="7"/>
  <c r="E42" i="7" s="1"/>
  <c r="AS7" i="6" s="1"/>
  <c r="AP112" i="7"/>
  <c r="AP121" i="7"/>
  <c r="AP131" i="7"/>
  <c r="AP119" i="7"/>
  <c r="AP107" i="7"/>
  <c r="AP127" i="7"/>
  <c r="AP117" i="7"/>
  <c r="AP108" i="7"/>
  <c r="AP125" i="7"/>
  <c r="AP113" i="7"/>
  <c r="AP122" i="7"/>
  <c r="AP109" i="7"/>
  <c r="Q106" i="7"/>
  <c r="Q124" i="7"/>
  <c r="Q127" i="7"/>
  <c r="Q129" i="7"/>
  <c r="Q125" i="7"/>
  <c r="Q118" i="7"/>
  <c r="Q120" i="7"/>
  <c r="Q130" i="7"/>
  <c r="Q110" i="7"/>
  <c r="Q113" i="7"/>
  <c r="Q105" i="7"/>
  <c r="Q126" i="7"/>
  <c r="Q119" i="7"/>
  <c r="Q131" i="7"/>
  <c r="Q111" i="7"/>
  <c r="Q122" i="7"/>
  <c r="O132" i="7"/>
  <c r="Q112" i="7"/>
  <c r="Q116" i="7"/>
  <c r="Q128" i="7"/>
  <c r="Q121" i="7"/>
  <c r="Q117" i="7"/>
  <c r="Q115" i="7"/>
  <c r="Q107" i="7"/>
  <c r="Q109" i="7"/>
  <c r="Q123" i="7"/>
  <c r="Q114" i="7"/>
  <c r="U4" i="7"/>
  <c r="V25" i="7" s="1"/>
  <c r="Q108" i="7"/>
  <c r="AP84" i="7"/>
  <c r="AP92" i="7"/>
  <c r="AP83" i="7"/>
  <c r="AN100" i="7"/>
  <c r="D42" i="7" s="1"/>
  <c r="AS6" i="6" s="1"/>
  <c r="AP74" i="7"/>
  <c r="AP96" i="7"/>
  <c r="AP75" i="7"/>
  <c r="AP89" i="7"/>
  <c r="AP78" i="7"/>
  <c r="AP80" i="7"/>
  <c r="AP90" i="7"/>
  <c r="AP77" i="7"/>
  <c r="AP73" i="7"/>
  <c r="AP91" i="7"/>
  <c r="AP88" i="7"/>
  <c r="AP79" i="7"/>
  <c r="AP86" i="7"/>
  <c r="AP76" i="7"/>
  <c r="AP98" i="7"/>
  <c r="AP95" i="7"/>
  <c r="AP82" i="7"/>
  <c r="AP99" i="7"/>
  <c r="AP94" i="7"/>
  <c r="AP93" i="7"/>
  <c r="AP87" i="7"/>
  <c r="AP85" i="7"/>
  <c r="AP81" i="7"/>
  <c r="AP97" i="7"/>
  <c r="Q97" i="7"/>
  <c r="O100" i="7"/>
  <c r="Q73" i="7"/>
  <c r="Q96" i="7"/>
  <c r="Q99" i="7"/>
  <c r="Q98" i="7"/>
  <c r="Q42" i="7"/>
  <c r="Q53" i="7"/>
  <c r="Q45" i="7"/>
  <c r="Q60" i="7"/>
  <c r="Q56" i="7"/>
  <c r="Q41" i="7"/>
  <c r="Q47" i="7"/>
  <c r="Q58" i="7"/>
  <c r="Q52" i="7"/>
  <c r="Q51" i="7"/>
  <c r="Q62" i="7"/>
  <c r="Q54" i="7"/>
  <c r="Q49" i="7"/>
  <c r="Q57" i="7"/>
  <c r="Q65" i="7"/>
  <c r="Q61" i="7"/>
  <c r="Q46" i="7"/>
  <c r="Q63" i="7"/>
  <c r="Q55" i="7"/>
  <c r="Q43" i="7"/>
  <c r="O68" i="7"/>
  <c r="Q67" i="7"/>
  <c r="Q64" i="7"/>
  <c r="Q48" i="7"/>
  <c r="Q59" i="7"/>
  <c r="Q66" i="7"/>
  <c r="Q50" i="7"/>
  <c r="Q44" i="7"/>
  <c r="V28" i="7"/>
  <c r="AO7" i="7"/>
  <c r="AS7" i="7"/>
  <c r="AT7" i="7" s="1"/>
  <c r="V217" i="7"/>
  <c r="AO5" i="7"/>
  <c r="AS5" i="7"/>
  <c r="AT5" i="7" s="1"/>
  <c r="AE13" i="7"/>
  <c r="AI13" i="7"/>
  <c r="AE17" i="7"/>
  <c r="AI17" i="7"/>
  <c r="AE22" i="7"/>
  <c r="AI22" i="7"/>
  <c r="AE9" i="7"/>
  <c r="AI9" i="7"/>
  <c r="AE14" i="7"/>
  <c r="AI14" i="7"/>
  <c r="AE18" i="7"/>
  <c r="AI18" i="7"/>
  <c r="AE24" i="7"/>
  <c r="AI24" i="7"/>
  <c r="AE10" i="7"/>
  <c r="AI10" i="7"/>
  <c r="AE15" i="7"/>
  <c r="AI15" i="7"/>
  <c r="AE19" i="7"/>
  <c r="AI19" i="7"/>
  <c r="AE34" i="7"/>
  <c r="AI34" i="7"/>
  <c r="AE8" i="7"/>
  <c r="AI8" i="7"/>
  <c r="V210" i="7"/>
  <c r="AE11" i="7"/>
  <c r="AI11" i="7"/>
  <c r="AE16" i="7"/>
  <c r="AI16" i="7"/>
  <c r="AE20" i="7"/>
  <c r="AI20" i="7"/>
  <c r="Z6" i="7"/>
  <c r="AD6" i="7"/>
  <c r="AN3" i="7"/>
  <c r="AS3" i="7" s="1"/>
  <c r="AJ3" i="7"/>
  <c r="V203" i="7"/>
  <c r="V201" i="7"/>
  <c r="V209" i="7"/>
  <c r="T223" i="7"/>
  <c r="H42" i="7" s="1"/>
  <c r="V216" i="7"/>
  <c r="V211" i="7"/>
  <c r="V206" i="7"/>
  <c r="V207" i="7"/>
  <c r="V220" i="7"/>
  <c r="V205" i="7"/>
  <c r="V222" i="7"/>
  <c r="V212" i="7"/>
  <c r="V221" i="7"/>
  <c r="V214" i="7"/>
  <c r="V215" i="7"/>
  <c r="V204" i="7"/>
  <c r="V218" i="7"/>
  <c r="V200" i="7"/>
  <c r="V202" i="7"/>
  <c r="Q138" i="7"/>
  <c r="V182" i="7"/>
  <c r="V191" i="7"/>
  <c r="V192" i="7"/>
  <c r="V176" i="7"/>
  <c r="V172" i="7"/>
  <c r="V194" i="7"/>
  <c r="V193" i="7"/>
  <c r="V181" i="7"/>
  <c r="V189" i="7"/>
  <c r="V187" i="7"/>
  <c r="V173" i="7"/>
  <c r="V183" i="7"/>
  <c r="V185" i="7"/>
  <c r="V175" i="7"/>
  <c r="V178" i="7"/>
  <c r="V177" i="7"/>
  <c r="V179" i="7"/>
  <c r="V186" i="7"/>
  <c r="V188" i="7"/>
  <c r="V190" i="7"/>
  <c r="V184" i="7"/>
  <c r="V174" i="7"/>
  <c r="V180" i="7"/>
  <c r="AP241" i="7"/>
  <c r="AP237" i="7"/>
  <c r="AP243" i="7"/>
  <c r="AP247" i="7"/>
  <c r="AP249" i="7"/>
  <c r="AP233" i="7"/>
  <c r="AP231" i="7"/>
  <c r="AP239" i="7"/>
  <c r="AP245" i="7"/>
  <c r="AP228" i="7"/>
  <c r="AP230" i="7"/>
  <c r="AP240" i="7"/>
  <c r="AP248" i="7"/>
  <c r="AP232" i="7"/>
  <c r="AP246" i="7"/>
  <c r="AP250" i="7"/>
  <c r="AP234" i="7"/>
  <c r="AP242" i="7"/>
  <c r="AP229" i="7"/>
  <c r="AP244" i="7"/>
  <c r="AP238" i="7"/>
  <c r="AP235" i="7"/>
  <c r="AP236" i="7"/>
  <c r="AK241" i="7"/>
  <c r="AK243" i="7"/>
  <c r="AK249" i="7"/>
  <c r="AK239" i="7"/>
  <c r="AK247" i="7"/>
  <c r="AK231" i="7"/>
  <c r="AK237" i="7"/>
  <c r="AK245" i="7"/>
  <c r="AK228" i="7"/>
  <c r="AK230" i="7"/>
  <c r="AK238" i="7"/>
  <c r="AK240" i="7"/>
  <c r="AK242" i="7"/>
  <c r="AK244" i="7"/>
  <c r="AK248" i="7"/>
  <c r="AK232" i="7"/>
  <c r="AK250" i="7"/>
  <c r="AK229" i="7"/>
  <c r="AK234" i="7"/>
  <c r="AK246" i="7"/>
  <c r="AK233" i="7"/>
  <c r="AK235" i="7"/>
  <c r="AK236" i="7"/>
  <c r="AF241" i="7"/>
  <c r="AF231" i="7"/>
  <c r="AF243" i="7"/>
  <c r="AF247" i="7"/>
  <c r="AF249" i="7"/>
  <c r="AF233" i="7"/>
  <c r="AF239" i="7"/>
  <c r="AF245" i="7"/>
  <c r="AF228" i="7"/>
  <c r="AF230" i="7"/>
  <c r="AF240" i="7"/>
  <c r="AF244" i="7"/>
  <c r="AF248" i="7"/>
  <c r="AF232" i="7"/>
  <c r="AF242" i="7"/>
  <c r="AF246" i="7"/>
  <c r="AF250" i="7"/>
  <c r="AF234" i="7"/>
  <c r="AF229" i="7"/>
  <c r="AF238" i="7"/>
  <c r="AF237" i="7"/>
  <c r="AF235" i="7"/>
  <c r="AF236" i="7"/>
  <c r="Z4" i="7"/>
  <c r="AD4" i="7"/>
  <c r="Y35" i="7"/>
  <c r="U42" i="7"/>
  <c r="Y42" i="7"/>
  <c r="Y68" i="7" s="1"/>
  <c r="Q74" i="7"/>
  <c r="Q95" i="7"/>
  <c r="Q94" i="7"/>
  <c r="Q93" i="7"/>
  <c r="Q91" i="7"/>
  <c r="Q89" i="7"/>
  <c r="Q88" i="7"/>
  <c r="Q87" i="7"/>
  <c r="Q86" i="7"/>
  <c r="Q85" i="7"/>
  <c r="Q83" i="7"/>
  <c r="Q81" i="7"/>
  <c r="Q80" i="7"/>
  <c r="Q79" i="7"/>
  <c r="Q78" i="7"/>
  <c r="Q77" i="7"/>
  <c r="Q75" i="7"/>
  <c r="Q84" i="7"/>
  <c r="Q90" i="7"/>
  <c r="Q92" i="7"/>
  <c r="Q82" i="7"/>
  <c r="Q76" i="7"/>
  <c r="Z74" i="7"/>
  <c r="Z44" i="7"/>
  <c r="AD44" i="7"/>
  <c r="V208" i="7"/>
  <c r="AU240" i="7"/>
  <c r="AU230" i="7"/>
  <c r="AU246" i="7"/>
  <c r="AU232" i="7"/>
  <c r="AU231" i="7"/>
  <c r="AU248" i="7"/>
  <c r="AU242" i="7"/>
  <c r="AU244" i="7"/>
  <c r="AU250" i="7"/>
  <c r="AU234" i="7"/>
  <c r="AU236" i="7"/>
  <c r="AU228" i="7"/>
  <c r="AU238" i="7"/>
  <c r="AU249" i="7"/>
  <c r="AU233" i="7"/>
  <c r="AU247" i="7"/>
  <c r="AU229" i="7"/>
  <c r="AU245" i="7"/>
  <c r="AU243" i="7"/>
  <c r="AU241" i="7"/>
  <c r="AU239" i="7"/>
  <c r="AU237" i="7"/>
  <c r="AU235" i="7"/>
  <c r="Z12" i="7"/>
  <c r="AD12" i="7"/>
  <c r="AD50" i="7"/>
  <c r="Z50" i="7"/>
  <c r="AE3" i="7"/>
  <c r="L39" i="7"/>
  <c r="I39" i="7"/>
  <c r="F34" i="6"/>
  <c r="F33" i="6"/>
  <c r="F32" i="6"/>
  <c r="E32" i="6"/>
  <c r="F31" i="6"/>
  <c r="E31" i="6"/>
  <c r="N17" i="6"/>
  <c r="F17" i="6"/>
  <c r="N16" i="6"/>
  <c r="N15" i="6"/>
  <c r="M15" i="6"/>
  <c r="F15" i="6"/>
  <c r="N14" i="6"/>
  <c r="H14" i="6"/>
  <c r="F14" i="6"/>
  <c r="F13" i="6"/>
  <c r="O8" i="6"/>
  <c r="I8" i="6"/>
  <c r="G8" i="6"/>
  <c r="F8" i="6"/>
  <c r="O7" i="6"/>
  <c r="I7" i="6"/>
  <c r="G7" i="6"/>
  <c r="O6" i="6"/>
  <c r="I6" i="6"/>
  <c r="G6" i="6"/>
  <c r="O5" i="6"/>
  <c r="I5" i="6"/>
  <c r="G5" i="6"/>
  <c r="O4" i="6"/>
  <c r="I4" i="6"/>
  <c r="G4" i="6"/>
  <c r="AM14" i="6" l="1"/>
  <c r="AV14" i="6" s="1"/>
  <c r="AW14" i="6" s="1"/>
  <c r="V8" i="7"/>
  <c r="V15" i="7"/>
  <c r="V19" i="7"/>
  <c r="V4" i="7"/>
  <c r="V9" i="7"/>
  <c r="V20" i="7"/>
  <c r="V12" i="7"/>
  <c r="V5" i="7"/>
  <c r="V10" i="7"/>
  <c r="V17" i="7"/>
  <c r="V21" i="7"/>
  <c r="V24" i="7"/>
  <c r="V6" i="7"/>
  <c r="V16" i="7"/>
  <c r="V26" i="7"/>
  <c r="V7" i="7"/>
  <c r="V11" i="7"/>
  <c r="V18" i="7"/>
  <c r="V3" i="7"/>
  <c r="V27" i="7"/>
  <c r="AP4" i="6"/>
  <c r="AM15" i="6"/>
  <c r="AV15" i="6" s="1"/>
  <c r="AW15" i="6" s="1"/>
  <c r="AR14" i="6"/>
  <c r="AT14" i="6" s="1"/>
  <c r="J14" i="8"/>
  <c r="K14" i="8" s="1"/>
  <c r="AM5" i="6"/>
  <c r="AV5" i="6" s="1"/>
  <c r="AW5" i="6" s="1"/>
  <c r="AP5" i="6"/>
  <c r="AQ5" i="6" s="1"/>
  <c r="AM6" i="6"/>
  <c r="AV6" i="6" s="1"/>
  <c r="AW6" i="6" s="1"/>
  <c r="AP6" i="6"/>
  <c r="AM7" i="6"/>
  <c r="AV7" i="6" s="1"/>
  <c r="AW7" i="6" s="1"/>
  <c r="AP7" i="6"/>
  <c r="AQ7" i="6" s="1"/>
  <c r="AM8" i="6"/>
  <c r="AV8" i="6" s="1"/>
  <c r="AW8" i="6" s="1"/>
  <c r="AP8" i="6"/>
  <c r="V13" i="7"/>
  <c r="V22" i="7"/>
  <c r="V14" i="7"/>
  <c r="V34" i="7"/>
  <c r="V23" i="7"/>
  <c r="AA74" i="7"/>
  <c r="AA95" i="7"/>
  <c r="AA97" i="7"/>
  <c r="AA93" i="7"/>
  <c r="AA77" i="7"/>
  <c r="AA78" i="7"/>
  <c r="AA79" i="7"/>
  <c r="AA96" i="7"/>
  <c r="AA84" i="7"/>
  <c r="AA94" i="7"/>
  <c r="AA98" i="7"/>
  <c r="AA92" i="7"/>
  <c r="AA91" i="7"/>
  <c r="AA82" i="7"/>
  <c r="Y100" i="7"/>
  <c r="AA81" i="7"/>
  <c r="AA83" i="7"/>
  <c r="AA73" i="7"/>
  <c r="AA99" i="7"/>
  <c r="AA80" i="7"/>
  <c r="AA75" i="7"/>
  <c r="AA89" i="7"/>
  <c r="AA87" i="7"/>
  <c r="AA88" i="7"/>
  <c r="AA85" i="7"/>
  <c r="AA90" i="7"/>
  <c r="AA86" i="7"/>
  <c r="AA76" i="7"/>
  <c r="V42" i="7"/>
  <c r="V60" i="7"/>
  <c r="V62" i="7"/>
  <c r="V53" i="7"/>
  <c r="V63" i="7"/>
  <c r="V41" i="7"/>
  <c r="V54" i="7"/>
  <c r="V64" i="7"/>
  <c r="V46" i="7"/>
  <c r="V66" i="7"/>
  <c r="V49" i="7"/>
  <c r="V67" i="7"/>
  <c r="V57" i="7"/>
  <c r="V43" i="7"/>
  <c r="V65" i="7"/>
  <c r="V55" i="7"/>
  <c r="V56" i="7"/>
  <c r="V61" i="7"/>
  <c r="V58" i="7"/>
  <c r="V52" i="7"/>
  <c r="V47" i="7"/>
  <c r="V59" i="7"/>
  <c r="V45" i="7"/>
  <c r="T68" i="7"/>
  <c r="V51" i="7"/>
  <c r="V48" i="7"/>
  <c r="AA28" i="7"/>
  <c r="V44" i="7"/>
  <c r="AE50" i="7"/>
  <c r="AI50" i="7"/>
  <c r="AJ50" i="7" s="1"/>
  <c r="V50" i="7"/>
  <c r="AE44" i="7"/>
  <c r="AI44" i="7"/>
  <c r="AT3" i="7"/>
  <c r="AE6" i="7"/>
  <c r="AI6" i="7"/>
  <c r="AJ6" i="7" s="1"/>
  <c r="AJ9" i="7"/>
  <c r="AN9" i="7"/>
  <c r="AE4" i="7"/>
  <c r="AI4" i="7"/>
  <c r="AJ22" i="7"/>
  <c r="AN22" i="7"/>
  <c r="AJ11" i="7"/>
  <c r="AN11" i="7"/>
  <c r="AJ19" i="7"/>
  <c r="AN19" i="7"/>
  <c r="AN18" i="7"/>
  <c r="AJ18" i="7"/>
  <c r="AJ17" i="7"/>
  <c r="AN17" i="7"/>
  <c r="AJ24" i="7"/>
  <c r="AN24" i="7"/>
  <c r="AN10" i="7"/>
  <c r="AJ10" i="7"/>
  <c r="AL18" i="6"/>
  <c r="AP18" i="6" s="1"/>
  <c r="AM18" i="6"/>
  <c r="AN16" i="7"/>
  <c r="AJ16" i="7"/>
  <c r="AJ34" i="7"/>
  <c r="AK34" i="7" s="1"/>
  <c r="AN34" i="7"/>
  <c r="AO3" i="7"/>
  <c r="AE12" i="7"/>
  <c r="AI12" i="7"/>
  <c r="AA11" i="7"/>
  <c r="AJ15" i="7"/>
  <c r="AN15" i="7"/>
  <c r="AN14" i="7"/>
  <c r="AJ14" i="7"/>
  <c r="AJ13" i="7"/>
  <c r="AN13" i="7"/>
  <c r="AM4" i="6"/>
  <c r="AV4" i="6" s="1"/>
  <c r="AW4" i="6" s="1"/>
  <c r="AN13" i="6"/>
  <c r="AM13" i="6"/>
  <c r="AM17" i="6"/>
  <c r="AV17" i="6" s="1"/>
  <c r="AW17" i="6" s="1"/>
  <c r="AJ20" i="7"/>
  <c r="AN20" i="7"/>
  <c r="AJ8" i="7"/>
  <c r="AN8" i="7"/>
  <c r="AA23" i="7"/>
  <c r="AA25" i="7"/>
  <c r="AA27" i="7"/>
  <c r="AA24" i="7"/>
  <c r="AA26" i="7"/>
  <c r="AD35" i="7"/>
  <c r="AF34" i="7"/>
  <c r="AA18" i="7"/>
  <c r="AA34" i="7"/>
  <c r="AA19" i="7"/>
  <c r="AA15" i="7"/>
  <c r="AA10" i="7"/>
  <c r="AA5" i="7"/>
  <c r="AA17" i="7"/>
  <c r="AA8" i="7"/>
  <c r="AA22" i="7"/>
  <c r="AA13" i="7"/>
  <c r="AA14" i="7"/>
  <c r="AA20" i="7"/>
  <c r="AA7" i="7"/>
  <c r="AA9" i="7"/>
  <c r="AA21" i="7"/>
  <c r="AA16" i="7"/>
  <c r="AA3" i="7"/>
  <c r="AA12" i="7"/>
  <c r="AA6" i="7"/>
  <c r="AS14" i="6"/>
  <c r="AA230" i="7"/>
  <c r="AA237" i="7"/>
  <c r="AA238" i="7"/>
  <c r="AA240" i="7"/>
  <c r="AA241" i="7"/>
  <c r="AA245" i="7"/>
  <c r="AA246" i="7"/>
  <c r="AA247" i="7"/>
  <c r="AA249" i="7"/>
  <c r="AA250" i="7"/>
  <c r="AA242" i="7"/>
  <c r="AA234" i="7"/>
  <c r="AA233" i="7"/>
  <c r="AA231" i="7"/>
  <c r="AA239" i="7"/>
  <c r="AA232" i="7"/>
  <c r="AA229" i="7"/>
  <c r="AA248" i="7"/>
  <c r="AA243" i="7"/>
  <c r="AA244" i="7"/>
  <c r="AA236" i="7"/>
  <c r="AA235" i="7"/>
  <c r="AE74" i="7"/>
  <c r="AD42" i="7"/>
  <c r="AD68" i="7" s="1"/>
  <c r="Z42" i="7"/>
  <c r="AA44" i="7" s="1"/>
  <c r="AA4" i="7"/>
  <c r="AL8" i="6"/>
  <c r="AO8" i="6" s="1"/>
  <c r="AU8" i="6"/>
  <c r="AL6" i="6"/>
  <c r="AO6" i="6" s="1"/>
  <c r="AU6" i="6"/>
  <c r="AN8" i="6"/>
  <c r="AL15" i="6"/>
  <c r="AP15" i="6" s="1"/>
  <c r="AL4" i="6"/>
  <c r="AN4" i="6" s="1"/>
  <c r="AL13" i="6"/>
  <c r="AO13" i="6" s="1"/>
  <c r="AL14" i="6"/>
  <c r="AP14" i="6" s="1"/>
  <c r="AU7" i="6"/>
  <c r="AL7" i="6"/>
  <c r="AL5" i="6"/>
  <c r="AN5" i="6" s="1"/>
  <c r="AL17" i="6"/>
  <c r="AO17" i="6" s="1"/>
  <c r="AN15" i="6"/>
  <c r="G32" i="6"/>
  <c r="Q16" i="6" s="1"/>
  <c r="J13" i="7" s="1"/>
  <c r="O267" i="7" s="1"/>
  <c r="AN18" i="6"/>
  <c r="G31" i="6"/>
  <c r="P16" i="6" s="1"/>
  <c r="J12" i="7" s="1"/>
  <c r="AN17" i="6"/>
  <c r="AN14" i="6"/>
  <c r="G4" i="5"/>
  <c r="I4" i="5"/>
  <c r="O4" i="5"/>
  <c r="G5" i="5"/>
  <c r="I5" i="5"/>
  <c r="O5" i="5"/>
  <c r="G6" i="5"/>
  <c r="Z6" i="5" s="1"/>
  <c r="I6" i="5"/>
  <c r="O6" i="5"/>
  <c r="G7" i="5"/>
  <c r="Z7" i="5" s="1"/>
  <c r="I7" i="5"/>
  <c r="O7" i="5"/>
  <c r="F8" i="5"/>
  <c r="G8" i="5"/>
  <c r="Y8" i="5" s="1"/>
  <c r="AD8" i="5" s="1"/>
  <c r="AE8" i="5" s="1"/>
  <c r="I8" i="5"/>
  <c r="O8" i="5"/>
  <c r="F14" i="5"/>
  <c r="Y14" i="5" s="1"/>
  <c r="F15" i="5"/>
  <c r="H15" i="5"/>
  <c r="N15" i="5"/>
  <c r="F16" i="5"/>
  <c r="M16" i="5"/>
  <c r="N16" i="5"/>
  <c r="N17" i="5"/>
  <c r="F18" i="5"/>
  <c r="N18" i="5"/>
  <c r="N19" i="5"/>
  <c r="Y19" i="5"/>
  <c r="AD19" i="5" s="1"/>
  <c r="AE19" i="5" s="1"/>
  <c r="Z19" i="5"/>
  <c r="AC19" i="5" s="1"/>
  <c r="F33" i="5"/>
  <c r="F34" i="5"/>
  <c r="F35" i="5"/>
  <c r="F36" i="5"/>
  <c r="E34" i="5"/>
  <c r="E33" i="5"/>
  <c r="Y5" i="5" l="1"/>
  <c r="AD5" i="5" s="1"/>
  <c r="AE5" i="5" s="1"/>
  <c r="AO14" i="6"/>
  <c r="AO15" i="6"/>
  <c r="AQ8" i="6"/>
  <c r="AQ6" i="6"/>
  <c r="J18" i="8"/>
  <c r="K18" i="8" s="1"/>
  <c r="AR18" i="6"/>
  <c r="AT18" i="6" s="1"/>
  <c r="AV18" i="6" s="1"/>
  <c r="AW18" i="6" s="1"/>
  <c r="AS18" i="6"/>
  <c r="AW9" i="6"/>
  <c r="AU14" i="6"/>
  <c r="AU13" i="6"/>
  <c r="AV13" i="6"/>
  <c r="AW13" i="6" s="1"/>
  <c r="AQ4" i="6"/>
  <c r="AF74" i="7"/>
  <c r="AF84" i="7"/>
  <c r="AF76" i="7"/>
  <c r="AF85" i="7"/>
  <c r="AF87" i="7"/>
  <c r="AF83" i="7"/>
  <c r="AF90" i="7"/>
  <c r="AF92" i="7"/>
  <c r="AF79" i="7"/>
  <c r="AF73" i="7"/>
  <c r="AF81" i="7"/>
  <c r="AF86" i="7"/>
  <c r="AF97" i="7"/>
  <c r="AF82" i="7"/>
  <c r="AF88" i="7"/>
  <c r="AF75" i="7"/>
  <c r="AD100" i="7"/>
  <c r="AF99" i="7"/>
  <c r="AF94" i="7"/>
  <c r="AF78" i="7"/>
  <c r="AF98" i="7"/>
  <c r="AF91" i="7"/>
  <c r="AF77" i="7"/>
  <c r="AF89" i="7"/>
  <c r="AF80" i="7"/>
  <c r="AF96" i="7"/>
  <c r="AF93" i="7"/>
  <c r="AF95" i="7"/>
  <c r="AA42" i="7"/>
  <c r="AA56" i="7"/>
  <c r="AA66" i="7"/>
  <c r="AA62" i="7"/>
  <c r="AA65" i="7"/>
  <c r="AA41" i="7"/>
  <c r="AA43" i="7"/>
  <c r="AA48" i="7"/>
  <c r="AA67" i="7"/>
  <c r="AA55" i="7"/>
  <c r="AA53" i="7"/>
  <c r="AA60" i="7"/>
  <c r="AA61" i="7"/>
  <c r="AA63" i="7"/>
  <c r="AA46" i="7"/>
  <c r="AA54" i="7"/>
  <c r="AA64" i="7"/>
  <c r="AA52" i="7"/>
  <c r="AA59" i="7"/>
  <c r="AA57" i="7"/>
  <c r="AA49" i="7"/>
  <c r="AA58" i="7"/>
  <c r="AA47" i="7"/>
  <c r="AA51" i="7"/>
  <c r="AA45" i="7"/>
  <c r="AJ44" i="7"/>
  <c r="AK50" i="7" s="1"/>
  <c r="AN44" i="7"/>
  <c r="AI68" i="7"/>
  <c r="AA50" i="7"/>
  <c r="AF6" i="7"/>
  <c r="AF14" i="7"/>
  <c r="AO34" i="7"/>
  <c r="AP34" i="7" s="1"/>
  <c r="AS34" i="7"/>
  <c r="AT34" i="7" s="1"/>
  <c r="AU34" i="7" s="1"/>
  <c r="AF21" i="7"/>
  <c r="AO17" i="7"/>
  <c r="AS17" i="7"/>
  <c r="AT17" i="7" s="1"/>
  <c r="AF15" i="7"/>
  <c r="AF20" i="7"/>
  <c r="AF7" i="7"/>
  <c r="AF5" i="7"/>
  <c r="AF19" i="7"/>
  <c r="AO18" i="7"/>
  <c r="AS18" i="7"/>
  <c r="AT18" i="7" s="1"/>
  <c r="AF10" i="7"/>
  <c r="AF13" i="7"/>
  <c r="AF11" i="7"/>
  <c r="AF3" i="7"/>
  <c r="AF16" i="7"/>
  <c r="AF4" i="7"/>
  <c r="AF9" i="7"/>
  <c r="AO8" i="7"/>
  <c r="AS8" i="7"/>
  <c r="AT8" i="7" s="1"/>
  <c r="AO13" i="7"/>
  <c r="AS13" i="7"/>
  <c r="AT13" i="7" s="1"/>
  <c r="AO19" i="7"/>
  <c r="AS19" i="7"/>
  <c r="AT19" i="7" s="1"/>
  <c r="AO9" i="7"/>
  <c r="AS9" i="7"/>
  <c r="AT9" i="7" s="1"/>
  <c r="AF25" i="7"/>
  <c r="AO22" i="7"/>
  <c r="AS22" i="7"/>
  <c r="AT22" i="7" s="1"/>
  <c r="AO16" i="7"/>
  <c r="AS16" i="7"/>
  <c r="AT16" i="7" s="1"/>
  <c r="AF8" i="7"/>
  <c r="AF23" i="7"/>
  <c r="AF18" i="7"/>
  <c r="AO10" i="7"/>
  <c r="AS10" i="7"/>
  <c r="AT10" i="7" s="1"/>
  <c r="AF28" i="7"/>
  <c r="AO14" i="7"/>
  <c r="AS14" i="7"/>
  <c r="AT14" i="7" s="1"/>
  <c r="AF24" i="7"/>
  <c r="AF12" i="7"/>
  <c r="AF22" i="7"/>
  <c r="AO15" i="7"/>
  <c r="AS15" i="7"/>
  <c r="AT15" i="7" s="1"/>
  <c r="AF26" i="7"/>
  <c r="AF17" i="7"/>
  <c r="AO20" i="7"/>
  <c r="AS20" i="7"/>
  <c r="AT20" i="7" s="1"/>
  <c r="AO24" i="7"/>
  <c r="AS24" i="7"/>
  <c r="AT24" i="7" s="1"/>
  <c r="AO11" i="7"/>
  <c r="AS11" i="7"/>
  <c r="AT11" i="7" s="1"/>
  <c r="AJ4" i="7"/>
  <c r="AN4" i="7"/>
  <c r="AS4" i="7" s="1"/>
  <c r="AI35" i="7"/>
  <c r="G33" i="5"/>
  <c r="P17" i="5" s="1"/>
  <c r="Z5" i="5"/>
  <c r="AO18" i="6"/>
  <c r="AJ12" i="7"/>
  <c r="AN12" i="7"/>
  <c r="G34" i="5"/>
  <c r="Q17" i="5" s="1"/>
  <c r="Z14" i="5"/>
  <c r="AP17" i="6"/>
  <c r="AO4" i="6"/>
  <c r="Y18" i="5"/>
  <c r="AD18" i="5" s="1"/>
  <c r="AE18" i="5" s="1"/>
  <c r="Z16" i="5"/>
  <c r="Y15" i="5"/>
  <c r="AD15" i="5" s="1"/>
  <c r="AE15" i="5" s="1"/>
  <c r="AE42" i="7"/>
  <c r="AO7" i="6"/>
  <c r="AN6" i="6"/>
  <c r="AO5" i="6"/>
  <c r="O266" i="7"/>
  <c r="P267" i="7"/>
  <c r="T267" i="7"/>
  <c r="AQ14" i="6"/>
  <c r="AU17" i="6"/>
  <c r="AA7" i="5"/>
  <c r="AA4" i="5"/>
  <c r="Y16" i="5"/>
  <c r="AD16" i="5" s="1"/>
  <c r="AE16" i="5" s="1"/>
  <c r="AA5" i="5"/>
  <c r="AN7" i="6"/>
  <c r="Z18" i="5"/>
  <c r="AC18" i="5" s="1"/>
  <c r="Z4" i="5"/>
  <c r="Z15" i="5"/>
  <c r="Y4" i="5"/>
  <c r="AD4" i="5" s="1"/>
  <c r="AE4" i="5" s="1"/>
  <c r="AP13" i="6"/>
  <c r="AQ13" i="6" s="1"/>
  <c r="Z8" i="5"/>
  <c r="AA6" i="5"/>
  <c r="AU15" i="6"/>
  <c r="AQ15" i="6"/>
  <c r="AU18" i="6"/>
  <c r="AQ18" i="6"/>
  <c r="AD14" i="5"/>
  <c r="AE14" i="5" s="1"/>
  <c r="AC14" i="5"/>
  <c r="AA8" i="5"/>
  <c r="AB7" i="5"/>
  <c r="AB6" i="5"/>
  <c r="AB5" i="5"/>
  <c r="AC5" i="5" s="1"/>
  <c r="AB4" i="5"/>
  <c r="AB8" i="5"/>
  <c r="AC8" i="5" s="1"/>
  <c r="Y7" i="5"/>
  <c r="AD7" i="5" s="1"/>
  <c r="AE7" i="5" s="1"/>
  <c r="Y6" i="5"/>
  <c r="AD6" i="5" s="1"/>
  <c r="AE6" i="5" s="1"/>
  <c r="AK28" i="7" l="1"/>
  <c r="AO44" i="7"/>
  <c r="AN68" i="7"/>
  <c r="C42" i="7" s="1"/>
  <c r="AS5" i="6" s="1"/>
  <c r="AN69" i="7"/>
  <c r="C41" i="7" s="1"/>
  <c r="AK44" i="7"/>
  <c r="AK54" i="7"/>
  <c r="AK51" i="7"/>
  <c r="AK53" i="7"/>
  <c r="AK48" i="7"/>
  <c r="AK52" i="7"/>
  <c r="AK41" i="7"/>
  <c r="AK64" i="7"/>
  <c r="AK67" i="7"/>
  <c r="AK63" i="7"/>
  <c r="AK58" i="7"/>
  <c r="AK60" i="7"/>
  <c r="AK43" i="7"/>
  <c r="AK62" i="7"/>
  <c r="AK56" i="7"/>
  <c r="AK46" i="7"/>
  <c r="AK61" i="7"/>
  <c r="AK65" i="7"/>
  <c r="AK47" i="7"/>
  <c r="AK59" i="7"/>
  <c r="AK49" i="7"/>
  <c r="AK57" i="7"/>
  <c r="AK42" i="7"/>
  <c r="AK55" i="7"/>
  <c r="AK45" i="7"/>
  <c r="AK66" i="7"/>
  <c r="AF42" i="7"/>
  <c r="AF62" i="7"/>
  <c r="AF49" i="7"/>
  <c r="AF45" i="7"/>
  <c r="AF67" i="7"/>
  <c r="AF60" i="7"/>
  <c r="AF59" i="7"/>
  <c r="AF57" i="7"/>
  <c r="AF64" i="7"/>
  <c r="AF56" i="7"/>
  <c r="AF66" i="7"/>
  <c r="AF51" i="7"/>
  <c r="AF41" i="7"/>
  <c r="AF48" i="7"/>
  <c r="AF53" i="7"/>
  <c r="AF61" i="7"/>
  <c r="AF55" i="7"/>
  <c r="AF63" i="7"/>
  <c r="AF43" i="7"/>
  <c r="AF54" i="7"/>
  <c r="AF47" i="7"/>
  <c r="AF65" i="7"/>
  <c r="AF52" i="7"/>
  <c r="AF58" i="7"/>
  <c r="AF46" i="7"/>
  <c r="AF44" i="7"/>
  <c r="AF50" i="7"/>
  <c r="AK22" i="7"/>
  <c r="AK27" i="7"/>
  <c r="AK18" i="7"/>
  <c r="AK6" i="7"/>
  <c r="AO12" i="7"/>
  <c r="AS12" i="7"/>
  <c r="AT12" i="7" s="1"/>
  <c r="AT4" i="7"/>
  <c r="AF27" i="7"/>
  <c r="AK14" i="7"/>
  <c r="AK4" i="7"/>
  <c r="AK7" i="7"/>
  <c r="AK3" i="7"/>
  <c r="AK25" i="7"/>
  <c r="AK21" i="7"/>
  <c r="AK23" i="7"/>
  <c r="AK5" i="7"/>
  <c r="AK26" i="7"/>
  <c r="AK17" i="7"/>
  <c r="AK24" i="7"/>
  <c r="AK20" i="7"/>
  <c r="AK19" i="7"/>
  <c r="AO4" i="7"/>
  <c r="AN35" i="7"/>
  <c r="AK12" i="7"/>
  <c r="AK15" i="7"/>
  <c r="AK13" i="7"/>
  <c r="AK11" i="7"/>
  <c r="AC15" i="5"/>
  <c r="AK9" i="7"/>
  <c r="AK10" i="7"/>
  <c r="AK8" i="7"/>
  <c r="AK16" i="7"/>
  <c r="AC6" i="5"/>
  <c r="Y267" i="7"/>
  <c r="Z267" i="7" s="1"/>
  <c r="U267" i="7"/>
  <c r="T266" i="7"/>
  <c r="P266" i="7"/>
  <c r="AC4" i="5"/>
  <c r="AC16" i="5"/>
  <c r="AQ17" i="6"/>
  <c r="AE9" i="5"/>
  <c r="AC7" i="5"/>
  <c r="C11" i="4"/>
  <c r="N6" i="4"/>
  <c r="H6" i="4" s="1"/>
  <c r="M6" i="4"/>
  <c r="G5" i="4" s="1"/>
  <c r="I6" i="4"/>
  <c r="G6" i="4"/>
  <c r="I5" i="4"/>
  <c r="H5" i="4"/>
  <c r="I2" i="4"/>
  <c r="I3" i="4" s="1"/>
  <c r="H2" i="4"/>
  <c r="H3" i="4" s="1"/>
  <c r="G2" i="4"/>
  <c r="G3" i="4" s="1"/>
  <c r="AU13" i="7" l="1"/>
  <c r="J4" i="8"/>
  <c r="K4" i="8" s="1"/>
  <c r="AR5" i="6"/>
  <c r="AT5" i="6" s="1"/>
  <c r="AU5" i="6" s="1"/>
  <c r="AP44" i="7"/>
  <c r="AP45" i="7"/>
  <c r="AP41" i="7"/>
  <c r="AP53" i="7"/>
  <c r="AP49" i="7"/>
  <c r="AP64" i="7"/>
  <c r="AP46" i="7"/>
  <c r="AP55" i="7"/>
  <c r="AP43" i="7"/>
  <c r="AP51" i="7"/>
  <c r="AP48" i="7"/>
  <c r="AP52" i="7"/>
  <c r="AP60" i="7"/>
  <c r="AP67" i="7"/>
  <c r="AP65" i="7"/>
  <c r="AP58" i="7"/>
  <c r="AP42" i="7"/>
  <c r="AP66" i="7"/>
  <c r="AP47" i="7"/>
  <c r="AP50" i="7"/>
  <c r="AP56" i="7"/>
  <c r="AP54" i="7"/>
  <c r="AP59" i="7"/>
  <c r="AP63" i="7"/>
  <c r="AP62" i="7"/>
  <c r="AP61" i="7"/>
  <c r="AP57" i="7"/>
  <c r="AU19" i="7"/>
  <c r="AU17" i="7"/>
  <c r="AU18" i="7"/>
  <c r="AS35" i="7"/>
  <c r="B42" i="7" s="1"/>
  <c r="AS4" i="6" s="1"/>
  <c r="AS36" i="7"/>
  <c r="B41" i="7" s="1"/>
  <c r="AU11" i="7"/>
  <c r="AU10" i="7"/>
  <c r="AU15" i="7"/>
  <c r="AU9" i="7"/>
  <c r="AU20" i="7"/>
  <c r="AP25" i="7"/>
  <c r="AP28" i="7"/>
  <c r="AU8" i="7"/>
  <c r="AU4" i="7"/>
  <c r="AU5" i="7"/>
  <c r="AU28" i="7"/>
  <c r="AU6" i="7"/>
  <c r="AU7" i="7"/>
  <c r="AU21" i="7"/>
  <c r="AU23" i="7"/>
  <c r="AU26" i="7"/>
  <c r="AU25" i="7"/>
  <c r="AU27" i="7"/>
  <c r="AU3" i="7"/>
  <c r="AU24" i="7"/>
  <c r="AU14" i="7"/>
  <c r="AU16" i="7"/>
  <c r="AU12" i="7"/>
  <c r="AU22" i="7"/>
  <c r="AP4" i="7"/>
  <c r="AP14" i="7"/>
  <c r="AP21" i="7"/>
  <c r="AP20" i="7"/>
  <c r="AP8" i="7"/>
  <c r="AP19" i="7"/>
  <c r="AP7" i="7"/>
  <c r="AP18" i="7"/>
  <c r="AP17" i="7"/>
  <c r="AP10" i="7"/>
  <c r="AP27" i="7"/>
  <c r="AP23" i="7"/>
  <c r="AP6" i="7"/>
  <c r="AP5" i="7"/>
  <c r="AP15" i="7"/>
  <c r="AP22" i="7"/>
  <c r="AP11" i="7"/>
  <c r="AP24" i="7"/>
  <c r="AP9" i="7"/>
  <c r="AP26" i="7"/>
  <c r="AP16" i="7"/>
  <c r="AP3" i="7"/>
  <c r="AP13" i="7"/>
  <c r="AP12" i="7"/>
  <c r="Y266" i="7"/>
  <c r="U266" i="7"/>
  <c r="H9" i="4"/>
  <c r="H8" i="4"/>
  <c r="I8" i="4"/>
  <c r="I9" i="4"/>
  <c r="G8" i="4"/>
  <c r="H14" i="4" s="1"/>
  <c r="G9" i="4"/>
  <c r="H15" i="4" s="1"/>
  <c r="O5" i="1"/>
  <c r="O4" i="1"/>
  <c r="O8" i="1"/>
  <c r="F35" i="1"/>
  <c r="F34" i="1"/>
  <c r="F33" i="1"/>
  <c r="F32" i="1"/>
  <c r="E33" i="1"/>
  <c r="E32" i="1"/>
  <c r="B6" i="3"/>
  <c r="E35" i="1" s="1"/>
  <c r="B5" i="3"/>
  <c r="D4" i="3"/>
  <c r="J3" i="8" l="1"/>
  <c r="K3" i="8" s="1"/>
  <c r="K9" i="8" s="1"/>
  <c r="AR4" i="6"/>
  <c r="AT4" i="6" s="1"/>
  <c r="AU4" i="6" s="1"/>
  <c r="AU9" i="6" s="1"/>
  <c r="Z266" i="7"/>
  <c r="G15" i="4"/>
  <c r="D6" i="3"/>
  <c r="E34" i="6"/>
  <c r="G34" i="6" s="1"/>
  <c r="S16" i="6" s="1"/>
  <c r="J15" i="7" s="1"/>
  <c r="O269" i="7" s="1"/>
  <c r="P269" i="7" s="1"/>
  <c r="E36" i="5"/>
  <c r="G36" i="5" s="1"/>
  <c r="S17" i="5" s="1"/>
  <c r="D5" i="3"/>
  <c r="E33" i="6"/>
  <c r="G33" i="6" s="1"/>
  <c r="R16" i="6" s="1"/>
  <c r="E35" i="5"/>
  <c r="G35" i="5" s="1"/>
  <c r="R17" i="5" s="1"/>
  <c r="E34" i="1"/>
  <c r="G34" i="1" s="1"/>
  <c r="R17" i="1" s="1"/>
  <c r="H17" i="4"/>
  <c r="G14" i="4"/>
  <c r="I15" i="4"/>
  <c r="G35" i="1"/>
  <c r="S17" i="1" s="1"/>
  <c r="D3" i="3"/>
  <c r="J14" i="7" l="1"/>
  <c r="J34" i="7" s="1"/>
  <c r="AM16" i="6"/>
  <c r="AV16" i="6" s="1"/>
  <c r="AW16" i="6" s="1"/>
  <c r="AW19" i="6" s="1"/>
  <c r="AW20" i="6" s="1"/>
  <c r="Z17" i="5"/>
  <c r="Y17" i="5"/>
  <c r="AD17" i="5" s="1"/>
  <c r="AE17" i="5" s="1"/>
  <c r="AE20" i="5" s="1"/>
  <c r="AE21" i="5" s="1"/>
  <c r="AN16" i="6"/>
  <c r="AL16" i="6"/>
  <c r="AO16" i="6" s="1"/>
  <c r="I14" i="4"/>
  <c r="G17" i="4"/>
  <c r="G33" i="1"/>
  <c r="Q17" i="1" s="1"/>
  <c r="G32" i="1"/>
  <c r="P17" i="1" s="1"/>
  <c r="O7" i="1"/>
  <c r="O6" i="1"/>
  <c r="O268" i="7" l="1"/>
  <c r="T268" i="7" s="1"/>
  <c r="J37" i="7"/>
  <c r="J36" i="7"/>
  <c r="H16" i="8" s="1"/>
  <c r="I16" i="8" s="1"/>
  <c r="I19" i="8" s="1"/>
  <c r="I21" i="8" s="1"/>
  <c r="J35" i="7"/>
  <c r="J38" i="7"/>
  <c r="AP16" i="6"/>
  <c r="AQ16" i="6" s="1"/>
  <c r="AC17" i="5"/>
  <c r="N19" i="1"/>
  <c r="Z19" i="1" s="1"/>
  <c r="N18" i="1"/>
  <c r="N17" i="1"/>
  <c r="Y17" i="1" s="1"/>
  <c r="AD17" i="1" s="1"/>
  <c r="N16" i="1"/>
  <c r="N15" i="1"/>
  <c r="J40" i="7" l="1"/>
  <c r="F16" i="8"/>
  <c r="G16" i="8" s="1"/>
  <c r="G19" i="8" s="1"/>
  <c r="G21" i="8" s="1"/>
  <c r="P268" i="7"/>
  <c r="Q276" i="7" s="1"/>
  <c r="J39" i="7"/>
  <c r="Y268" i="7"/>
  <c r="U268" i="7"/>
  <c r="Z17" i="1"/>
  <c r="AC17" i="1" s="1"/>
  <c r="AE17" i="1" s="1"/>
  <c r="Y19" i="1"/>
  <c r="M16" i="1"/>
  <c r="Q267" i="7" l="1"/>
  <c r="O279" i="7"/>
  <c r="Q274" i="7"/>
  <c r="Q277" i="7"/>
  <c r="Q256" i="7"/>
  <c r="Q263" i="7"/>
  <c r="Q266" i="7"/>
  <c r="Q272" i="7"/>
  <c r="Q278" i="7"/>
  <c r="Q273" i="7"/>
  <c r="Q270" i="7"/>
  <c r="Q271" i="7"/>
  <c r="Q262" i="7"/>
  <c r="Q275" i="7"/>
  <c r="Q259" i="7"/>
  <c r="Q268" i="7"/>
  <c r="Q257" i="7"/>
  <c r="Q265" i="7"/>
  <c r="Q258" i="7"/>
  <c r="Q261" i="7"/>
  <c r="Q260" i="7"/>
  <c r="Q269" i="7"/>
  <c r="Q264" i="7"/>
  <c r="V268" i="7"/>
  <c r="V267" i="7"/>
  <c r="V261" i="7"/>
  <c r="V262" i="7"/>
  <c r="V263" i="7"/>
  <c r="V264" i="7"/>
  <c r="V269" i="7"/>
  <c r="V270" i="7"/>
  <c r="V271" i="7"/>
  <c r="V272" i="7"/>
  <c r="V277" i="7"/>
  <c r="V278" i="7"/>
  <c r="V256" i="7"/>
  <c r="V257" i="7"/>
  <c r="V276" i="7"/>
  <c r="V260" i="7"/>
  <c r="V275" i="7"/>
  <c r="V259" i="7"/>
  <c r="V274" i="7"/>
  <c r="V266" i="7"/>
  <c r="V258" i="7"/>
  <c r="V273" i="7"/>
  <c r="V265" i="7"/>
  <c r="T279" i="7"/>
  <c r="Z268" i="7"/>
  <c r="Y280" i="7"/>
  <c r="J41" i="7" s="1"/>
  <c r="AC19" i="1"/>
  <c r="AD19" i="1"/>
  <c r="AE19" i="1" s="1"/>
  <c r="I8" i="1"/>
  <c r="I7" i="1"/>
  <c r="I5" i="1"/>
  <c r="I6" i="1"/>
  <c r="G4" i="1"/>
  <c r="H15" i="1"/>
  <c r="I4" i="1"/>
  <c r="AR16" i="6" l="1"/>
  <c r="AT16" i="6" s="1"/>
  <c r="AU16" i="6" s="1"/>
  <c r="AU19" i="6" s="1"/>
  <c r="AU20" i="6" s="1"/>
  <c r="J16" i="8"/>
  <c r="K16" i="8" s="1"/>
  <c r="K19" i="8" s="1"/>
  <c r="K21" i="8" s="1"/>
  <c r="G27" i="8" s="1"/>
  <c r="AA268" i="7"/>
  <c r="AA273" i="7"/>
  <c r="AA263" i="7"/>
  <c r="AA275" i="7"/>
  <c r="AA260" i="7"/>
  <c r="AA264" i="7"/>
  <c r="AA272" i="7"/>
  <c r="AA257" i="7"/>
  <c r="AA261" i="7"/>
  <c r="AA265" i="7"/>
  <c r="AA277" i="7"/>
  <c r="AA259" i="7"/>
  <c r="AA271" i="7"/>
  <c r="AA256" i="7"/>
  <c r="AA276" i="7"/>
  <c r="AA269" i="7"/>
  <c r="AA258" i="7"/>
  <c r="AA262" i="7"/>
  <c r="AA266" i="7"/>
  <c r="AA270" i="7"/>
  <c r="AA274" i="7"/>
  <c r="AA278" i="7"/>
  <c r="Y279" i="7"/>
  <c r="J42" i="7" s="1"/>
  <c r="AS16" i="6" s="1"/>
  <c r="AA267" i="7"/>
  <c r="AB4" i="1"/>
  <c r="AA4" i="1"/>
  <c r="Z4" i="1"/>
  <c r="Y4" i="1"/>
  <c r="AD4" i="1" s="1"/>
  <c r="G6" i="1"/>
  <c r="G7" i="1"/>
  <c r="G8" i="1"/>
  <c r="G5" i="1"/>
  <c r="F8" i="1"/>
  <c r="F16" i="1"/>
  <c r="Z16" i="1" s="1"/>
  <c r="F18" i="1"/>
  <c r="Z18" i="1" s="1"/>
  <c r="F14" i="1"/>
  <c r="Z14" i="1" s="1"/>
  <c r="AC4" i="1" l="1"/>
  <c r="AB8" i="1"/>
  <c r="Z8" i="1"/>
  <c r="AA8" i="1"/>
  <c r="AB6" i="1"/>
  <c r="Z6" i="1"/>
  <c r="AA6" i="1"/>
  <c r="AA5" i="1"/>
  <c r="Z5" i="1"/>
  <c r="AB5" i="1"/>
  <c r="AA7" i="1"/>
  <c r="AB7" i="1"/>
  <c r="Z7" i="1"/>
  <c r="Y8" i="1"/>
  <c r="AD8" i="1" s="1"/>
  <c r="Y6" i="1"/>
  <c r="AD6" i="1" s="1"/>
  <c r="Y16" i="1"/>
  <c r="AD16" i="1" s="1"/>
  <c r="Y7" i="1"/>
  <c r="AD7" i="1" s="1"/>
  <c r="Y14" i="1"/>
  <c r="AD14" i="1" s="1"/>
  <c r="Y5" i="1"/>
  <c r="AD5" i="1" s="1"/>
  <c r="AE4" i="1"/>
  <c r="Y18" i="1"/>
  <c r="F15" i="1"/>
  <c r="Z15" i="1" s="1"/>
  <c r="AC7" i="1" l="1"/>
  <c r="AC18" i="1"/>
  <c r="AD18" i="1"/>
  <c r="AE18" i="1" s="1"/>
  <c r="AC16" i="1"/>
  <c r="AC5" i="1"/>
  <c r="AC8" i="1"/>
  <c r="AE8" i="1" s="1"/>
  <c r="AC6" i="1"/>
  <c r="AE6" i="1" s="1"/>
  <c r="AE16" i="1"/>
  <c r="Y15" i="1"/>
  <c r="AE5" i="1"/>
  <c r="AC14" i="1"/>
  <c r="AE14" i="1" s="1"/>
  <c r="AE7" i="1"/>
  <c r="AC15" i="1" l="1"/>
  <c r="AD15" i="1"/>
  <c r="AE9" i="1"/>
  <c r="AE15" i="1" l="1"/>
  <c r="AE20" i="1" s="1"/>
  <c r="AE21" i="1" s="1"/>
</calcChain>
</file>

<file path=xl/sharedStrings.xml><?xml version="1.0" encoding="utf-8"?>
<sst xmlns="http://schemas.openxmlformats.org/spreadsheetml/2006/main" count="1426" uniqueCount="270">
  <si>
    <t>LOTE 1 - Serviços de Telefonia Fixa </t>
  </si>
  <si>
    <t>ITEM</t>
  </si>
  <si>
    <t>Código</t>
  </si>
  <si>
    <t>Descrição do Serviço</t>
  </si>
  <si>
    <t>Unidade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</si>
  <si>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</si>
  <si>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</si>
  <si>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</si>
  <si>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</si>
  <si>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</si>
  <si>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</si>
  <si>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</si>
  <si>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</si>
  <si>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</si>
  <si>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</si>
  <si>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</si>
  <si>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</si>
  <si>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</si>
  <si>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</si>
  <si>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</si>
  <si>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</si>
  <si>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</si>
  <si>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</si>
  <si>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</si>
  <si>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Média de Preços Unitários</t>
  </si>
  <si>
    <t>Mediana e Preços Unitários</t>
  </si>
  <si>
    <t>Menor Valor Unitário</t>
  </si>
  <si>
    <t>Desvio Padrão</t>
  </si>
  <si>
    <t>Coeficiente de variação</t>
  </si>
  <si>
    <t xml:space="preserve">Valor Unitário de Referência </t>
  </si>
  <si>
    <t xml:space="preserve">Valor Total de Referência </t>
  </si>
  <si>
    <t>CATSER</t>
  </si>
  <si>
    <t>Quantidade</t>
  </si>
  <si>
    <t>Ligações locais de telefones fixos para telefones fixos (STFC - LOCAL FIXO-FIXO)</t>
  </si>
  <si>
    <t>MINUTOS</t>
  </si>
  <si>
    <t>Ligações locais de telefones fixos para telefones móveis - STFC - LOCAL FIXO-MÓVEL (VC1)</t>
  </si>
  <si>
    <t>Ligações de Longa Distância Nacional de telefones fixos para telefones fixos - STFC-LDN FIXO-FIXO (Degraus 1 a 4)</t>
  </si>
  <si>
    <t>Ligações de Longa Distância Nacional de telefones fixos para telefones móveis (STFC-LDN FIXO-MÓVEL (VC2 E VC3)</t>
  </si>
  <si>
    <t>Ligações LDI  -  Qualquer País/Região </t>
  </si>
  <si>
    <t>Valor Total Estimado Lote 1:</t>
  </si>
  <si>
    <t>LOTE 2 - Serviços de Telefonia Móvel</t>
  </si>
  <si>
    <t>item</t>
  </si>
  <si>
    <t>Pacote de Serviços Empresarial Tipo I (Assinatura mensal de linha de voz, com ligações locais (VC1) e LDN (VC2 e VC3) ilimitadas, envio de SMSs ilimitados, roaming internacional ilimitado, acesso à caixa  postal  /  secretária  eletrônica  ilimitado,  franquia  mínima  de dados  de  20  GB  e  fornecimento  de  smartphone  em  comodato.</t>
  </si>
  <si>
    <t>Assinatura Mensal</t>
  </si>
  <si>
    <t>Pacote de Serviços Empresarial Tipo II (Assinatura mensal de linha de voz, com ligações locais (VC1) e LDN (VC2 e VC3) ilimitadas, envio de SMSs  ilimitados, roaming internacional ilimitado acesso à caixa  postal  /  secretária  eletrônica  ilimitado,  franquia  mínima  de dados de 10 GB e fornecimento de smartphone em comodato </t>
  </si>
  <si>
    <t>Ligações LDI  -  Qualquer País/Região</t>
  </si>
  <si>
    <t>Diárias de Franquia Habilitada</t>
  </si>
  <si>
    <t>Assinatura  mensal  de  linha  de  dados,  com  franquia  mínima  de  10 GB, com fornecimento de modems 4G e SIM CARDs.</t>
  </si>
  <si>
    <t>Assinatura  mensal  de  linha  de  dados,  com  franquia  mínima  de  10 GB, com fornecimento de Tablet tipo 1 e SIM CARDs.</t>
  </si>
  <si>
    <t>Valor Total Estimado Lote 2:</t>
  </si>
  <si>
    <t>ID</t>
  </si>
  <si>
    <t>UASG  - Nome do orgão</t>
  </si>
  <si>
    <t>Pregão</t>
  </si>
  <si>
    <t>Total :</t>
  </si>
  <si>
    <t>20001 - SENADO FEDERAL</t>
  </si>
  <si>
    <t>00110/2019</t>
  </si>
  <si>
    <t>160036 - COMANDO 6 REGIAO MILITAR/COMANDO DO EXÉRCITO</t>
  </si>
  <si>
    <t>00021/2019 e 00023/2019</t>
  </si>
  <si>
    <t>160392 - CMDO DA 3 REGIAO MILITAR/RS - COMANDO DO EXÉRCITO</t>
  </si>
  <si>
    <t>00024/2019</t>
  </si>
  <si>
    <t>200350 - SUPERINTENDENCIA REG.DEP.POLICIA FEDERAL - MG</t>
  </si>
  <si>
    <t>00001/2020</t>
  </si>
  <si>
    <t>PROCURADORIA DA REPÚBLICA NO RIO GRANDE DO SUL/MPF</t>
  </si>
  <si>
    <t>Contrato 23/2015</t>
  </si>
  <si>
    <t xml:space="preserve">FUNDAÇÃO ALEXANDRE DE GUSMÃO </t>
  </si>
  <si>
    <t>Contrato 005/2017</t>
  </si>
  <si>
    <t>120645 - GRUPAMENTO DE APOIO DO GALEÃO/COMANDO DA AERONÁUTICA</t>
  </si>
  <si>
    <t>071/2019</t>
  </si>
  <si>
    <t>INSTITUTO NACIONAL DE ESTUDOS EDUCACIONAIS - INEP/MEC</t>
  </si>
  <si>
    <t>009/2018</t>
  </si>
  <si>
    <t>113214 AGÊNCIA NACIONAL DE AVIAÇÃO CIVIL - ANAC</t>
  </si>
  <si>
    <t>004/2019</t>
  </si>
  <si>
    <t>Valores de diárias de Roamming Internacional - sítios eletrônicos especializados</t>
  </si>
  <si>
    <t>200380 Superintendência Regional da Plícia Federal no Estado do Acre</t>
  </si>
  <si>
    <t>013/2018</t>
  </si>
  <si>
    <t>America e Europa</t>
  </si>
  <si>
    <t>Ásia, África e Oceania</t>
  </si>
  <si>
    <t>Valor médio</t>
  </si>
  <si>
    <t>VIVO</t>
  </si>
  <si>
    <t>CLARO</t>
  </si>
  <si>
    <t>TIM</t>
  </si>
  <si>
    <t>OI</t>
  </si>
  <si>
    <t>Regulamento OI</t>
  </si>
  <si>
    <t>Valores de planos de Dados - sítios eletrônicos especializados</t>
  </si>
  <si>
    <t>Plano 10 GB</t>
  </si>
  <si>
    <t>Plano 20GB</t>
  </si>
  <si>
    <t>201057 - Ministério do Planejamento - Central de Compras</t>
  </si>
  <si>
    <t>001/2018</t>
  </si>
  <si>
    <t>Modelo</t>
  </si>
  <si>
    <t>Fabricante</t>
  </si>
  <si>
    <t>Valor do aparelho</t>
  </si>
  <si>
    <t>Preço Médio</t>
  </si>
  <si>
    <t>Simulação
30%</t>
  </si>
  <si>
    <t>Simulação
40%</t>
  </si>
  <si>
    <t>Simulação
50%</t>
  </si>
  <si>
    <t>OPERADORA</t>
  </si>
  <si>
    <t>Valor
Plano 10GB</t>
  </si>
  <si>
    <t>Valor
Plano 20GB</t>
  </si>
  <si>
    <t>Xiaomi Mi 9T</t>
  </si>
  <si>
    <t>Xiaomi</t>
  </si>
  <si>
    <t>Xiaomi Redmi K20</t>
  </si>
  <si>
    <t>Valor por mês
(30 meses) aparelho</t>
  </si>
  <si>
    <t>Xiaomi Mi 9 Lite</t>
  </si>
  <si>
    <t>TELEFÔNICA</t>
  </si>
  <si>
    <t>Samsung Galaxy A71</t>
  </si>
  <si>
    <t>Samsung</t>
  </si>
  <si>
    <t>Valor por mês  plano 10 GB</t>
  </si>
  <si>
    <t>Samsung Galaxy A51</t>
  </si>
  <si>
    <t>Valor por mês plano 20 GB</t>
  </si>
  <si>
    <t>Valor Médio dos planos</t>
  </si>
  <si>
    <t>Samsung Galaxy S10 Lite</t>
  </si>
  <si>
    <t>Samsung Galaxy Note 10 Lite</t>
  </si>
  <si>
    <t xml:space="preserve">Valor por mês- Plano 10 GB + aparelho </t>
  </si>
  <si>
    <t>Samsung Galaxy S10</t>
  </si>
  <si>
    <t>Valor por mês- Plano 20GB + aparelho</t>
  </si>
  <si>
    <t>Pregões Recentes
e valores/plano</t>
  </si>
  <si>
    <t>Senado 85 Aparelhos tipo 1 ou 2 (por mês)</t>
  </si>
  <si>
    <t>Senado 315 Aparelhos tipo 3 (por mês)</t>
  </si>
  <si>
    <t>Modem 4G e Simcards</t>
  </si>
  <si>
    <t>Huawei nova 5 Pro</t>
  </si>
  <si>
    <t>Huawei</t>
  </si>
  <si>
    <t>20GB / 30 meses</t>
  </si>
  <si>
    <t>MEDIA</t>
  </si>
  <si>
    <t>10GB / 30 meses</t>
  </si>
  <si>
    <t>Comparação % aparelho X serviço</t>
  </si>
  <si>
    <t>% Plano (serviço)</t>
  </si>
  <si>
    <t>% Aparelho</t>
  </si>
  <si>
    <t>Aparelho tipo 1</t>
  </si>
  <si>
    <t>Referência: iPhone XR</t>
  </si>
  <si>
    <t xml:space="preserve">Plano 10GB + aparelho </t>
  </si>
  <si>
    <t>Aparelho tipo 2</t>
  </si>
  <si>
    <t>Referência: Samsung Galaxy S10+</t>
  </si>
  <si>
    <t>Plano 20GB + aparelho (desconto 30%)</t>
  </si>
  <si>
    <t>Aparelho tipo 3</t>
  </si>
  <si>
    <t>Referência: Samsung Galaxy A50; LG G7 ThinQ; Motorola One Vision</t>
  </si>
  <si>
    <t>MÉDIA</t>
  </si>
  <si>
    <t>Diárias de Roaming Internacional</t>
  </si>
  <si>
    <t>Opradora</t>
  </si>
  <si>
    <t>Americas e Europa</t>
  </si>
  <si>
    <t>Vivo</t>
  </si>
  <si>
    <t>Claro</t>
  </si>
  <si>
    <t>Tim</t>
  </si>
  <si>
    <t>Oi</t>
  </si>
  <si>
    <t>Total Geral :</t>
  </si>
  <si>
    <t>T</t>
  </si>
  <si>
    <t>U</t>
  </si>
  <si>
    <t>V</t>
  </si>
  <si>
    <t>W</t>
  </si>
  <si>
    <t>X</t>
  </si>
  <si>
    <t>Y</t>
  </si>
  <si>
    <t>TELEFONICA</t>
  </si>
  <si>
    <t>Qtde de preços</t>
  </si>
  <si>
    <t>Mediana de Preços Unitários</t>
  </si>
  <si>
    <t>Média Sanitizada</t>
  </si>
  <si>
    <t>Coeficiente de variação Final</t>
  </si>
  <si>
    <t>Valor Unitário de Referência 
Média Sanitizada</t>
  </si>
  <si>
    <t>Valor Unitário de Referência 
Média Simples</t>
  </si>
  <si>
    <t>423002 - INSTITUTO BRASILEIRO DE MUSEUS / DF</t>
  </si>
  <si>
    <t>PE  00001/2020-000 SRP</t>
  </si>
  <si>
    <t>255009 - FNS-FUNDACAO NACIONAL DE SAUDE/GO</t>
  </si>
  <si>
    <t>PE  Nº 00002/2020-001</t>
  </si>
  <si>
    <t>200049 - PROCURADORIA DA REPUBLICA - SP</t>
  </si>
  <si>
    <t>PE Nº 00007/2020-000</t>
  </si>
  <si>
    <t>250026 - ESCRITORIO DE REPRES. DO MINIST. DA SAUDE/PA</t>
  </si>
  <si>
    <t>PE Nº 00001/2020-000</t>
  </si>
  <si>
    <t>533018 - SUPERINTEND. DO DESENVOL. DO CENTRO-OESTE</t>
  </si>
  <si>
    <t>783602 - ESCOLA APRENDIZES DE MARINHEIROS/PE</t>
  </si>
  <si>
    <t>PE Nº 00005/2020-000 SRP</t>
  </si>
  <si>
    <t>Referência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</si>
  <si>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</si>
  <si>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</si>
  <si>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</si>
  <si>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</si>
  <si>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</si>
  <si>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</si>
  <si>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</si>
  <si>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</si>
  <si>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</si>
  <si>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</si>
  <si>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</si>
  <si>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01 - ITERAÇÃO 01</t>
  </si>
  <si>
    <t>ITEM 01 - ITERAÇÃO 02</t>
  </si>
  <si>
    <t>ITEM 01 - ITERAÇÃO 03</t>
  </si>
  <si>
    <t>ITEM 01 - ITERAÇÃO 04</t>
  </si>
  <si>
    <t>ITEM 01 - ITERAÇÃO 05</t>
  </si>
  <si>
    <t>ITEM 01 - ITERAÇÃO 06</t>
  </si>
  <si>
    <t>ITEM 01 - ITERAÇÃO 07</t>
  </si>
  <si>
    <t>-</t>
  </si>
  <si>
    <t>COTAÇÃO</t>
  </si>
  <si>
    <t>VALOR</t>
  </si>
  <si>
    <t>VALOR(X100)</t>
  </si>
  <si>
    <t>ESCORE Z</t>
  </si>
  <si>
    <t xml:space="preserve">V </t>
  </si>
  <si>
    <t>Coeficiente de Variação</t>
  </si>
  <si>
    <t>Média Saneada ITEM 1</t>
  </si>
  <si>
    <t>ITEM 02 - ITERAÇÃO 01</t>
  </si>
  <si>
    <t>ITEM 02 - ITERAÇÃO 02</t>
  </si>
  <si>
    <t>ITEM 02 - ITERAÇÃO 03</t>
  </si>
  <si>
    <t>ITEM 02 - ITERAÇÃO 04</t>
  </si>
  <si>
    <t>ITEM 02 - ITERAÇÃO 05</t>
  </si>
  <si>
    <t>ITEM 02 - ITERAÇÃO 06</t>
  </si>
  <si>
    <t>Média Saneada</t>
  </si>
  <si>
    <t>Coeficiente de Variação Final</t>
  </si>
  <si>
    <t>Média Saneada ITEM 2</t>
  </si>
  <si>
    <t>ITEM 03 - ITERAÇÃO 01</t>
  </si>
  <si>
    <t>ITEM 03 - ITERAÇÃO 02</t>
  </si>
  <si>
    <t>ITEM 03 - ITERAÇÃO 03</t>
  </si>
  <si>
    <t>ITEM 03 - ITERAÇÃO 04</t>
  </si>
  <si>
    <t>ITEM 03 - ITERAÇÃO 05</t>
  </si>
  <si>
    <t>ITEM 03 - ITERAÇÃO 06</t>
  </si>
  <si>
    <t>Média Saneada ITEM 3</t>
  </si>
  <si>
    <t>ITEM 04 - ITERAÇÃO 01</t>
  </si>
  <si>
    <t>ITEM 04 - ITERAÇÃO 02</t>
  </si>
  <si>
    <t>ITEM 04 - ITERAÇÃO 03</t>
  </si>
  <si>
    <t>ITEM 04 - ITERAÇÃO 04</t>
  </si>
  <si>
    <t>Média Saneada ITEM 4</t>
  </si>
  <si>
    <t>ITEM 05 - ITERAÇÃO 01</t>
  </si>
  <si>
    <t>ITEM 05 - ITERAÇÃO 02</t>
  </si>
  <si>
    <t>ITEM 05 - ITERAÇÃO 03</t>
  </si>
  <si>
    <t>ITEM 05 - ITERAÇÃO 04</t>
  </si>
  <si>
    <t>ITEM 05 - ITERAÇÃO 05</t>
  </si>
  <si>
    <t>ITEM 05 - ITERAÇÃO 06</t>
  </si>
  <si>
    <t>Média Saneada ITEM 5</t>
  </si>
  <si>
    <t>ITEM 06 - ITERAÇÃO 01</t>
  </si>
  <si>
    <t>ITEM 06 - ITERAÇÃO 02</t>
  </si>
  <si>
    <t>Média Saneada ITEM 6</t>
  </si>
  <si>
    <t>ITEM 07 - ITERAÇÃO 01</t>
  </si>
  <si>
    <t>ITEM 07 - ITERAÇÃO 02</t>
  </si>
  <si>
    <t>Média Saneada ITEM 7</t>
  </si>
  <si>
    <t>ITEM 08 - ITERAÇÃO 01</t>
  </si>
  <si>
    <t>ITEM 08 - ITERAÇÃO 02</t>
  </si>
  <si>
    <t>ITEM 08 - ITERAÇÃO 03</t>
  </si>
  <si>
    <t>ITEM 08 - ITERAÇÃO 04</t>
  </si>
  <si>
    <t>ITEM 08 - ITERAÇÃO 05</t>
  </si>
  <si>
    <t>ITEM 08 - ITERAÇÃO 06</t>
  </si>
  <si>
    <t>ITEM 08 - ITERAÇÃO 07</t>
  </si>
  <si>
    <t>Média Saneada ITEM 8</t>
  </si>
  <si>
    <t>ITEM 09 - ITERAÇÃO 01</t>
  </si>
  <si>
    <t>ITEM 09 - ITERAÇÃO 02</t>
  </si>
  <si>
    <t>ITEM 09 - ITERAÇÃO 03</t>
  </si>
  <si>
    <t>Média Saneada ITEM 9</t>
  </si>
  <si>
    <t>ITEM 10 - ITERAÇÃO 01</t>
  </si>
  <si>
    <t>ITEM 10 - ITERAÇÃO 02</t>
  </si>
  <si>
    <t>ITEM 10 - ITERAÇÃO 03</t>
  </si>
  <si>
    <t>ITEM 10 - ITERAÇÃO 04</t>
  </si>
  <si>
    <t>Média Saneada ITEM 10</t>
  </si>
  <si>
    <t>ITEM 11 - ITERAÇÃO 01</t>
  </si>
  <si>
    <t>ITEM 11- ITERAÇÃO 02</t>
  </si>
  <si>
    <t>Média Saneada ITEM 11</t>
  </si>
  <si>
    <t>Média</t>
  </si>
  <si>
    <t>Médiana</t>
  </si>
  <si>
    <t>Unitária</t>
  </si>
  <si>
    <t>Total</t>
  </si>
  <si>
    <t>Total Lote 1</t>
  </si>
  <si>
    <t>Total Lote 2</t>
  </si>
  <si>
    <t>Total Geral</t>
  </si>
  <si>
    <t>ITEM 04 - ITERAÇÃO 05</t>
  </si>
  <si>
    <t>ITEM 04 - ITERAÇÃO 06</t>
  </si>
  <si>
    <t>Utilização de dados em roaming internacional</t>
  </si>
  <si>
    <t>site</t>
  </si>
  <si>
    <t>pesquisa preços</t>
  </si>
  <si>
    <t>Z</t>
  </si>
  <si>
    <t>Nº 00016/2019 (SRP)</t>
  </si>
  <si>
    <t xml:space="preserve"> 786810 - CENTRO DE INTENDENCIA DA MARINHA EM LADARIO</t>
  </si>
  <si>
    <t>080014 - TRIBUNAL REGIONAL DO TRABALHO DA 4A.REGIAO</t>
  </si>
  <si>
    <t>Nº 00004/2020 (SRP)</t>
  </si>
  <si>
    <t>AB</t>
  </si>
  <si>
    <t>AA</t>
  </si>
  <si>
    <t>Nº 00012/2020 (SRP)</t>
  </si>
  <si>
    <t>160098 - BASE ADMINISTRATIVA DA BDA DE OP.ESPECIAISS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</si>
</sst>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_-&quot;R$&quot;* #,##0.00_-;\-&quot;R$&quot;* #,##0.00_-;_-&quot;R$&quot;* &quot;-&quot;??_-;_-@_-"/>
    <numFmt numFmtId="166" formatCode="&quot;R$&quot;#,##0.00;[Red]&quot;R$&quot;#,##0.00"/>
    <numFmt numFmtId="167" formatCode="&quot;R$&quot;#,##0.00"/>
    <numFmt numFmtId="168" formatCode="&quot;R$&quot;#,##0.000;[Red]\-&quot;R$&quot;#,##0.000"/>
    <numFmt numFmtId="169" formatCode="0.000"/>
    <numFmt numFmtId="170" formatCode="&quot;R$&quot;#,##0.00000;[Red]\-&quot;R$&quot;#,##0.00000"/>
    <numFmt numFmtId="171" formatCode="_-* #,##0.0000_-;\-* #,##0.0000_-;_-* &quot;-&quot;??_-;_-@_-"/>
    <numFmt numFmtId="172" formatCode="0.00000"/>
    <numFmt numFmtId="173" formatCode="_-&quot;R$&quot;* #,##0.00000_-;\-&quot;R$&quot;* #,##0.00000_-;_-&quot;R$&quot;* &quot;-&quot;?????_-;_-@_-"/>
    <numFmt numFmtId="174" formatCode="_-&quot;R$&quot;* #,##0.000_-;\-&quot;R$&quot;* #,##0.000_-;_-&quot;R$&quot;* &quot;-&quot;???_-;_-@_-"/>
    <numFmt numFmtId="175" formatCode="&quot;R$&quot;#,##0.0000;[Red]\-&quot;R$&quot;#,##0.0000"/>
    <numFmt numFmtId="176" formatCode="&quot;R$&quot;#,##0.0000"/>
    <numFmt numFmtId="177" formatCode="0.0%"/>
    <numFmt numFmtId="178" formatCode="0.000%"/>
    <numFmt numFmtId="179" formatCode="_-[$R$-416]\ * #,##0.00_-;\-[$R$-416]\ * #,##0.00_-;_-[$R$-416]\ 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8"/>
      <color rgb="FFFF0000"/>
      <name val="Verdan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Verdana"/>
      <family val="2"/>
    </font>
    <font>
      <b/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</patternFill>
    </fill>
    <fill>
      <patternFill patternType="solid">
        <fgColor rgb="FFFFC7CE"/>
      </patternFill>
    </fill>
    <fill>
      <patternFill patternType="solid">
        <fgColor rgb="FF92D05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</cellStyleXfs>
  <cellXfs count="409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166" fontId="0" fillId="0" borderId="5" xfId="0" applyNumberFormat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4" fontId="0" fillId="0" borderId="0" xfId="0" applyNumberFormat="1"/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0" xfId="0" applyBorder="1"/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164" fontId="0" fillId="0" borderId="5" xfId="1" applyNumberFormat="1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5" xfId="0" applyNumberForma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167" fontId="0" fillId="0" borderId="14" xfId="0" applyNumberFormat="1" applyBorder="1" applyAlignment="1">
      <alignment horizontal="center"/>
    </xf>
    <xf numFmtId="167" fontId="0" fillId="0" borderId="17" xfId="0" applyNumberFormat="1" applyBorder="1" applyAlignment="1">
      <alignment horizontal="center"/>
    </xf>
    <xf numFmtId="4" fontId="7" fillId="0" borderId="13" xfId="2" applyNumberFormat="1" applyBorder="1" applyAlignment="1">
      <alignment horizontal="center"/>
    </xf>
    <xf numFmtId="0" fontId="7" fillId="0" borderId="18" xfId="2" applyBorder="1" applyAlignment="1">
      <alignment horizontal="center"/>
    </xf>
    <xf numFmtId="4" fontId="8" fillId="0" borderId="15" xfId="2" applyNumberFormat="1" applyFont="1" applyBorder="1" applyAlignment="1">
      <alignment horizontal="center" wrapText="1"/>
    </xf>
    <xf numFmtId="167" fontId="0" fillId="0" borderId="19" xfId="0" applyNumberFormat="1" applyBorder="1" applyAlignment="1">
      <alignment horizontal="center"/>
    </xf>
    <xf numFmtId="167" fontId="0" fillId="0" borderId="20" xfId="0" applyNumberFormat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67" fontId="6" fillId="0" borderId="5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167" fontId="11" fillId="0" borderId="5" xfId="0" applyNumberFormat="1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Fill="1" applyBorder="1" applyAlignment="1">
      <alignment horizontal="center"/>
    </xf>
    <xf numFmtId="4" fontId="7" fillId="0" borderId="15" xfId="2" applyNumberFormat="1" applyBorder="1" applyAlignment="1">
      <alignment horizontal="center"/>
    </xf>
    <xf numFmtId="167" fontId="0" fillId="0" borderId="21" xfId="0" applyNumberFormat="1" applyBorder="1" applyAlignment="1">
      <alignment horizontal="center"/>
    </xf>
    <xf numFmtId="0" fontId="0" fillId="0" borderId="0" xfId="0" applyFill="1"/>
    <xf numFmtId="0" fontId="0" fillId="0" borderId="0" xfId="0" applyNumberFormat="1"/>
    <xf numFmtId="0" fontId="2" fillId="0" borderId="4" xfId="0" applyFont="1" applyBorder="1" applyAlignment="1">
      <alignment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165" fontId="1" fillId="3" borderId="5" xfId="1" applyFont="1" applyFill="1" applyBorder="1" applyAlignment="1">
      <alignment horizontal="center" vertical="center"/>
    </xf>
    <xf numFmtId="165" fontId="0" fillId="3" borderId="5" xfId="1" applyFont="1" applyFill="1" applyBorder="1" applyAlignment="1">
      <alignment horizontal="center" vertical="center" wrapText="1"/>
    </xf>
    <xf numFmtId="165" fontId="2" fillId="0" borderId="5" xfId="0" applyNumberFormat="1" applyFont="1" applyBorder="1"/>
    <xf numFmtId="0" fontId="2" fillId="2" borderId="5" xfId="0" applyFont="1" applyFill="1" applyBorder="1"/>
    <xf numFmtId="0" fontId="2" fillId="0" borderId="5" xfId="0" applyFont="1" applyBorder="1" applyAlignment="1">
      <alignment wrapText="1"/>
    </xf>
    <xf numFmtId="0" fontId="2" fillId="4" borderId="5" xfId="0" applyFont="1" applyFill="1" applyBorder="1" applyAlignment="1">
      <alignment wrapText="1"/>
    </xf>
    <xf numFmtId="0" fontId="0" fillId="4" borderId="0" xfId="0" applyFill="1"/>
    <xf numFmtId="0" fontId="2" fillId="0" borderId="5" xfId="0" applyFont="1" applyFill="1" applyBorder="1" applyAlignment="1">
      <alignment wrapText="1"/>
    </xf>
    <xf numFmtId="0" fontId="0" fillId="0" borderId="5" xfId="0" applyBorder="1"/>
    <xf numFmtId="0" fontId="2" fillId="0" borderId="7" xfId="0" applyFont="1" applyFill="1" applyBorder="1" applyAlignment="1">
      <alignment wrapText="1"/>
    </xf>
    <xf numFmtId="0" fontId="2" fillId="4" borderId="22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44" fontId="0" fillId="0" borderId="5" xfId="0" applyNumberFormat="1" applyBorder="1"/>
    <xf numFmtId="44" fontId="0" fillId="4" borderId="5" xfId="0" applyNumberFormat="1" applyFill="1" applyBorder="1"/>
    <xf numFmtId="0" fontId="2" fillId="0" borderId="5" xfId="0" applyFont="1" applyBorder="1"/>
    <xf numFmtId="0" fontId="0" fillId="0" borderId="7" xfId="0" applyBorder="1"/>
    <xf numFmtId="0" fontId="0" fillId="4" borderId="23" xfId="0" applyFill="1" applyBorder="1"/>
    <xf numFmtId="0" fontId="0" fillId="4" borderId="24" xfId="0" applyFill="1" applyBorder="1"/>
    <xf numFmtId="165" fontId="1" fillId="2" borderId="5" xfId="1" applyFont="1" applyFill="1" applyBorder="1" applyAlignment="1">
      <alignment horizontal="center" vertical="center"/>
    </xf>
    <xf numFmtId="164" fontId="0" fillId="3" borderId="5" xfId="1" applyNumberFormat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0" fillId="3" borderId="0" xfId="0" applyFill="1"/>
    <xf numFmtId="167" fontId="0" fillId="0" borderId="31" xfId="0" applyNumberFormat="1" applyBorder="1" applyAlignment="1">
      <alignment horizontal="center"/>
    </xf>
    <xf numFmtId="167" fontId="0" fillId="0" borderId="8" xfId="0" applyNumberFormat="1" applyBorder="1" applyAlignment="1">
      <alignment horizontal="center"/>
    </xf>
    <xf numFmtId="4" fontId="7" fillId="0" borderId="28" xfId="2" applyNumberFormat="1" applyBorder="1" applyAlignment="1">
      <alignment horizontal="center"/>
    </xf>
    <xf numFmtId="0" fontId="0" fillId="0" borderId="32" xfId="0" applyBorder="1" applyAlignment="1">
      <alignment horizontal="center"/>
    </xf>
    <xf numFmtId="17" fontId="0" fillId="0" borderId="33" xfId="0" applyNumberFormat="1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0" fontId="0" fillId="0" borderId="14" xfId="0" applyFill="1" applyBorder="1" applyAlignment="1">
      <alignment horizontal="left"/>
    </xf>
    <xf numFmtId="0" fontId="0" fillId="0" borderId="35" xfId="0" applyFill="1" applyBorder="1" applyAlignment="1">
      <alignment horizontal="left"/>
    </xf>
    <xf numFmtId="0" fontId="0" fillId="0" borderId="14" xfId="0" applyBorder="1" applyAlignment="1">
      <alignment horizontal="left"/>
    </xf>
    <xf numFmtId="0" fontId="3" fillId="0" borderId="14" xfId="0" applyFont="1" applyBorder="1" applyAlignment="1">
      <alignment horizontal="left"/>
    </xf>
    <xf numFmtId="0" fontId="0" fillId="0" borderId="15" xfId="0" applyBorder="1"/>
    <xf numFmtId="4" fontId="7" fillId="0" borderId="18" xfId="2" applyNumberFormat="1" applyBorder="1" applyAlignment="1">
      <alignment horizontal="center"/>
    </xf>
    <xf numFmtId="167" fontId="0" fillId="0" borderId="36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4" fontId="7" fillId="0" borderId="35" xfId="2" applyNumberFormat="1" applyBorder="1" applyAlignment="1">
      <alignment horizontal="center" wrapText="1"/>
    </xf>
    <xf numFmtId="167" fontId="0" fillId="0" borderId="38" xfId="0" applyNumberFormat="1" applyBorder="1" applyAlignment="1">
      <alignment horizontal="center"/>
    </xf>
    <xf numFmtId="0" fontId="0" fillId="0" borderId="5" xfId="0" applyBorder="1" applyAlignment="1">
      <alignment horizontal="center" wrapText="1"/>
    </xf>
    <xf numFmtId="4" fontId="7" fillId="0" borderId="10" xfId="2" applyNumberFormat="1" applyBorder="1" applyAlignment="1">
      <alignment horizontal="center" wrapText="1"/>
    </xf>
    <xf numFmtId="4" fontId="7" fillId="0" borderId="13" xfId="2" applyNumberFormat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3" xfId="0" applyNumberFormat="1" applyBorder="1"/>
    <xf numFmtId="0" fontId="0" fillId="0" borderId="5" xfId="0" applyFill="1" applyBorder="1"/>
    <xf numFmtId="164" fontId="0" fillId="2" borderId="5" xfId="0" applyNumberFormat="1" applyFill="1" applyBorder="1" applyAlignment="1">
      <alignment horizontal="center"/>
    </xf>
    <xf numFmtId="0" fontId="2" fillId="0" borderId="41" xfId="0" applyFont="1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2" fillId="0" borderId="11" xfId="0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3" fontId="0" fillId="0" borderId="27" xfId="0" applyNumberFormat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/>
    </xf>
    <xf numFmtId="164" fontId="0" fillId="0" borderId="16" xfId="0" applyNumberForma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center"/>
    </xf>
    <xf numFmtId="0" fontId="0" fillId="0" borderId="16" xfId="0" applyBorder="1"/>
    <xf numFmtId="9" fontId="0" fillId="0" borderId="27" xfId="3" applyFont="1" applyBorder="1" applyAlignment="1">
      <alignment horizontal="center"/>
    </xf>
    <xf numFmtId="168" fontId="0" fillId="0" borderId="27" xfId="0" applyNumberFormat="1" applyBorder="1" applyAlignment="1">
      <alignment horizontal="center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vertical="center" wrapText="1"/>
    </xf>
    <xf numFmtId="3" fontId="0" fillId="3" borderId="0" xfId="0" applyNumberFormat="1" applyFill="1" applyBorder="1" applyAlignment="1">
      <alignment horizontal="center" vertical="center" wrapText="1"/>
    </xf>
    <xf numFmtId="164" fontId="0" fillId="3" borderId="39" xfId="0" applyNumberForma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0" fillId="3" borderId="39" xfId="0" applyFill="1" applyBorder="1"/>
    <xf numFmtId="164" fontId="0" fillId="3" borderId="39" xfId="0" applyNumberFormat="1" applyFill="1" applyBorder="1" applyAlignment="1">
      <alignment horizontal="center"/>
    </xf>
    <xf numFmtId="9" fontId="0" fillId="3" borderId="0" xfId="3" applyFont="1" applyFill="1" applyBorder="1" applyAlignment="1">
      <alignment horizontal="center"/>
    </xf>
    <xf numFmtId="168" fontId="0" fillId="3" borderId="0" xfId="0" applyNumberFormat="1" applyFill="1" applyBorder="1" applyAlignment="1">
      <alignment horizontal="center"/>
    </xf>
    <xf numFmtId="2" fontId="0" fillId="3" borderId="0" xfId="0" applyNumberFormat="1" applyFill="1" applyBorder="1"/>
    <xf numFmtId="165" fontId="0" fillId="3" borderId="0" xfId="1" applyFont="1" applyFill="1" applyBorder="1"/>
    <xf numFmtId="0" fontId="0" fillId="3" borderId="0" xfId="0" applyFill="1" applyBorder="1"/>
    <xf numFmtId="164" fontId="0" fillId="0" borderId="11" xfId="0" applyNumberFormat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0" fillId="0" borderId="11" xfId="0" applyBorder="1"/>
    <xf numFmtId="0" fontId="2" fillId="0" borderId="46" xfId="0" applyFont="1" applyBorder="1" applyAlignment="1">
      <alignment horizontal="center"/>
    </xf>
    <xf numFmtId="0" fontId="2" fillId="0" borderId="47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9" fontId="0" fillId="0" borderId="5" xfId="3" applyFont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2" fontId="0" fillId="0" borderId="5" xfId="0" applyNumberFormat="1" applyBorder="1"/>
    <xf numFmtId="0" fontId="0" fillId="3" borderId="5" xfId="0" applyFill="1" applyBorder="1" applyAlignment="1">
      <alignment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165" fontId="0" fillId="0" borderId="14" xfId="1" applyFont="1" applyBorder="1"/>
    <xf numFmtId="0" fontId="0" fillId="3" borderId="13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6" xfId="0" applyFill="1" applyBorder="1" applyAlignment="1">
      <alignment horizontal="center"/>
    </xf>
    <xf numFmtId="165" fontId="14" fillId="0" borderId="17" xfId="0" applyNumberFormat="1" applyFont="1" applyBorder="1"/>
    <xf numFmtId="165" fontId="14" fillId="0" borderId="34" xfId="1" applyFont="1" applyBorder="1"/>
    <xf numFmtId="0" fontId="0" fillId="2" borderId="2" xfId="0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0" fillId="0" borderId="49" xfId="0" applyNumberFormat="1" applyBorder="1"/>
    <xf numFmtId="165" fontId="1" fillId="3" borderId="7" xfId="1" applyFont="1" applyFill="1" applyBorder="1" applyAlignment="1">
      <alignment horizontal="center" vertical="center"/>
    </xf>
    <xf numFmtId="0" fontId="0" fillId="0" borderId="50" xfId="0" applyBorder="1" applyAlignment="1">
      <alignment horizontal="center"/>
    </xf>
    <xf numFmtId="167" fontId="0" fillId="0" borderId="5" xfId="0" applyNumberFormat="1" applyFill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2" fontId="14" fillId="0" borderId="16" xfId="0" applyNumberFormat="1" applyFont="1" applyBorder="1" applyAlignment="1">
      <alignment horizontal="right"/>
    </xf>
    <xf numFmtId="2" fontId="14" fillId="0" borderId="27" xfId="0" applyNumberFormat="1" applyFont="1" applyBorder="1" applyAlignment="1">
      <alignment horizontal="right"/>
    </xf>
    <xf numFmtId="165" fontId="0" fillId="0" borderId="14" xfId="1" applyFont="1" applyBorder="1" applyAlignment="1">
      <alignment horizontal="center"/>
    </xf>
    <xf numFmtId="169" fontId="0" fillId="0" borderId="5" xfId="0" applyNumberFormat="1" applyBorder="1" applyAlignment="1">
      <alignment horizontal="center"/>
    </xf>
    <xf numFmtId="168" fontId="0" fillId="2" borderId="5" xfId="0" applyNumberFormat="1" applyFill="1" applyBorder="1" applyAlignment="1">
      <alignment horizontal="center"/>
    </xf>
    <xf numFmtId="170" fontId="0" fillId="2" borderId="5" xfId="0" applyNumberFormat="1" applyFill="1" applyBorder="1" applyAlignment="1">
      <alignment horizontal="center"/>
    </xf>
    <xf numFmtId="171" fontId="11" fillId="3" borderId="5" xfId="4" applyNumberFormat="1" applyFont="1" applyFill="1" applyBorder="1" applyAlignment="1">
      <alignment horizontal="center"/>
    </xf>
    <xf numFmtId="0" fontId="14" fillId="0" borderId="51" xfId="0" applyFont="1" applyBorder="1" applyAlignment="1">
      <alignment horizontal="right"/>
    </xf>
    <xf numFmtId="44" fontId="0" fillId="0" borderId="52" xfId="0" applyNumberFormat="1" applyBorder="1"/>
    <xf numFmtId="0" fontId="2" fillId="0" borderId="5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0" fillId="0" borderId="53" xfId="0" applyBorder="1"/>
    <xf numFmtId="0" fontId="0" fillId="0" borderId="53" xfId="0" applyBorder="1" applyAlignment="1">
      <alignment horizontal="center"/>
    </xf>
    <xf numFmtId="0" fontId="0" fillId="0" borderId="52" xfId="0" applyBorder="1"/>
    <xf numFmtId="0" fontId="0" fillId="0" borderId="63" xfId="0" applyBorder="1"/>
    <xf numFmtId="0" fontId="0" fillId="0" borderId="37" xfId="0" applyBorder="1"/>
    <xf numFmtId="0" fontId="0" fillId="0" borderId="0" xfId="0" applyBorder="1" applyAlignment="1">
      <alignment horizontal="center"/>
    </xf>
    <xf numFmtId="44" fontId="0" fillId="5" borderId="52" xfId="0" applyNumberFormat="1" applyFill="1" applyBorder="1"/>
    <xf numFmtId="44" fontId="2" fillId="5" borderId="52" xfId="0" applyNumberFormat="1" applyFont="1" applyFill="1" applyBorder="1"/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3" fontId="0" fillId="0" borderId="5" xfId="0" applyNumberFormat="1" applyBorder="1"/>
    <xf numFmtId="2" fontId="2" fillId="0" borderId="5" xfId="0" applyNumberFormat="1" applyFont="1" applyBorder="1"/>
    <xf numFmtId="0" fontId="2" fillId="0" borderId="16" xfId="0" applyFont="1" applyBorder="1"/>
    <xf numFmtId="0" fontId="2" fillId="3" borderId="39" xfId="0" applyFont="1" applyFill="1" applyBorder="1"/>
    <xf numFmtId="0" fontId="2" fillId="0" borderId="11" xfId="0" applyFont="1" applyBorder="1"/>
    <xf numFmtId="165" fontId="2" fillId="3" borderId="5" xfId="1" applyFont="1" applyFill="1" applyBorder="1" applyAlignment="1">
      <alignment horizontal="center" vertical="center"/>
    </xf>
    <xf numFmtId="165" fontId="2" fillId="3" borderId="16" xfId="1" applyFont="1" applyFill="1" applyBorder="1" applyAlignment="1">
      <alignment horizontal="center" vertical="center"/>
    </xf>
    <xf numFmtId="172" fontId="2" fillId="0" borderId="5" xfId="0" applyNumberFormat="1" applyFont="1" applyBorder="1"/>
    <xf numFmtId="172" fontId="2" fillId="0" borderId="16" xfId="0" applyNumberFormat="1" applyFont="1" applyBorder="1"/>
    <xf numFmtId="172" fontId="2" fillId="3" borderId="39" xfId="0" applyNumberFormat="1" applyFont="1" applyFill="1" applyBorder="1"/>
    <xf numFmtId="172" fontId="2" fillId="0" borderId="11" xfId="0" applyNumberFormat="1" applyFont="1" applyBorder="1"/>
    <xf numFmtId="172" fontId="10" fillId="0" borderId="11" xfId="0" applyNumberFormat="1" applyFont="1" applyFill="1" applyBorder="1" applyAlignment="1">
      <alignment horizontal="center"/>
    </xf>
    <xf numFmtId="172" fontId="2" fillId="3" borderId="16" xfId="1" applyNumberFormat="1" applyFont="1" applyFill="1" applyBorder="1" applyAlignment="1">
      <alignment horizontal="center" vertical="center"/>
    </xf>
    <xf numFmtId="173" fontId="2" fillId="3" borderId="5" xfId="1" applyNumberFormat="1" applyFont="1" applyFill="1" applyBorder="1" applyAlignment="1">
      <alignment horizontal="center" vertical="center"/>
    </xf>
    <xf numFmtId="0" fontId="14" fillId="5" borderId="51" xfId="0" applyFont="1" applyFill="1" applyBorder="1" applyAlignment="1">
      <alignment horizontal="right"/>
    </xf>
    <xf numFmtId="1" fontId="2" fillId="2" borderId="5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2" fillId="0" borderId="11" xfId="0" applyFont="1" applyBorder="1" applyAlignment="1">
      <alignment horizontal="center" wrapText="1"/>
    </xf>
    <xf numFmtId="164" fontId="0" fillId="0" borderId="5" xfId="0" applyNumberFormat="1" applyBorder="1" applyAlignment="1">
      <alignment horizontal="center" vertical="center" wrapText="1"/>
    </xf>
    <xf numFmtId="164" fontId="0" fillId="0" borderId="5" xfId="1" applyNumberFormat="1" applyFont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 wrapText="1"/>
    </xf>
    <xf numFmtId="167" fontId="11" fillId="0" borderId="5" xfId="0" applyNumberFormat="1" applyFont="1" applyFill="1" applyBorder="1" applyAlignment="1">
      <alignment horizontal="center" wrapText="1"/>
    </xf>
    <xf numFmtId="165" fontId="1" fillId="3" borderId="5" xfId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wrapText="1"/>
    </xf>
    <xf numFmtId="164" fontId="0" fillId="0" borderId="62" xfId="0" applyNumberFormat="1" applyBorder="1" applyAlignment="1">
      <alignment horizontal="center" vertical="center" wrapText="1"/>
    </xf>
    <xf numFmtId="164" fontId="0" fillId="3" borderId="62" xfId="1" applyNumberFormat="1" applyFont="1" applyFill="1" applyBorder="1" applyAlignment="1">
      <alignment horizontal="center" vertical="center" wrapText="1"/>
    </xf>
    <xf numFmtId="164" fontId="0" fillId="0" borderId="62" xfId="1" applyNumberFormat="1" applyFont="1" applyBorder="1" applyAlignment="1">
      <alignment horizontal="center" vertical="center" wrapText="1"/>
    </xf>
    <xf numFmtId="171" fontId="11" fillId="2" borderId="5" xfId="4" applyNumberFormat="1" applyFont="1" applyFill="1" applyBorder="1" applyAlignment="1">
      <alignment horizontal="center" wrapText="1"/>
    </xf>
    <xf numFmtId="9" fontId="0" fillId="2" borderId="5" xfId="3" applyFont="1" applyFill="1" applyBorder="1" applyAlignment="1">
      <alignment horizontal="center" wrapText="1"/>
    </xf>
    <xf numFmtId="174" fontId="0" fillId="2" borderId="5" xfId="0" applyNumberFormat="1" applyFill="1" applyBorder="1" applyAlignment="1">
      <alignment horizontal="center" wrapText="1"/>
    </xf>
    <xf numFmtId="175" fontId="0" fillId="2" borderId="5" xfId="0" applyNumberFormat="1" applyFill="1" applyBorder="1" applyAlignment="1">
      <alignment horizontal="center" wrapText="1"/>
    </xf>
    <xf numFmtId="176" fontId="0" fillId="2" borderId="5" xfId="0" applyNumberFormat="1" applyFill="1" applyBorder="1" applyAlignment="1">
      <alignment horizontal="center" wrapText="1"/>
    </xf>
    <xf numFmtId="176" fontId="0" fillId="0" borderId="5" xfId="0" applyNumberFormat="1" applyBorder="1" applyAlignment="1">
      <alignment horizontal="center" wrapText="1"/>
    </xf>
    <xf numFmtId="176" fontId="0" fillId="0" borderId="0" xfId="0" applyNumberFormat="1" applyBorder="1" applyAlignment="1">
      <alignment horizontal="center" wrapText="1"/>
    </xf>
    <xf numFmtId="0" fontId="15" fillId="6" borderId="5" xfId="5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43" fontId="0" fillId="0" borderId="0" xfId="4" applyFont="1" applyAlignment="1">
      <alignment horizontal="center" wrapText="1"/>
    </xf>
    <xf numFmtId="0" fontId="0" fillId="3" borderId="53" xfId="0" applyFill="1" applyBorder="1" applyAlignment="1">
      <alignment horizontal="center"/>
    </xf>
    <xf numFmtId="0" fontId="2" fillId="3" borderId="46" xfId="0" applyFont="1" applyFill="1" applyBorder="1" applyAlignment="1">
      <alignment horizontal="center"/>
    </xf>
    <xf numFmtId="0" fontId="2" fillId="3" borderId="62" xfId="0" applyFont="1" applyFill="1" applyBorder="1" applyAlignment="1">
      <alignment horizontal="center"/>
    </xf>
    <xf numFmtId="0" fontId="2" fillId="3" borderId="47" xfId="0" applyFont="1" applyFill="1" applyBorder="1" applyAlignment="1">
      <alignment horizontal="center"/>
    </xf>
    <xf numFmtId="0" fontId="0" fillId="3" borderId="13" xfId="0" applyFill="1" applyBorder="1"/>
    <xf numFmtId="164" fontId="0" fillId="3" borderId="5" xfId="0" applyNumberFormat="1" applyFill="1" applyBorder="1" applyAlignment="1">
      <alignment horizontal="center"/>
    </xf>
    <xf numFmtId="0" fontId="0" fillId="3" borderId="5" xfId="0" applyNumberFormat="1" applyFill="1" applyBorder="1" applyAlignment="1">
      <alignment horizontal="center"/>
    </xf>
    <xf numFmtId="0" fontId="0" fillId="3" borderId="14" xfId="0" applyFill="1" applyBorder="1"/>
    <xf numFmtId="0" fontId="0" fillId="3" borderId="15" xfId="0" applyFill="1" applyBorder="1"/>
    <xf numFmtId="164" fontId="0" fillId="3" borderId="16" xfId="0" applyNumberFormat="1" applyFill="1" applyBorder="1" applyAlignment="1">
      <alignment horizontal="center"/>
    </xf>
    <xf numFmtId="0" fontId="0" fillId="3" borderId="16" xfId="0" applyNumberFormat="1" applyFill="1" applyBorder="1" applyAlignment="1">
      <alignment horizontal="center"/>
    </xf>
    <xf numFmtId="0" fontId="0" fillId="3" borderId="51" xfId="0" applyFill="1" applyBorder="1" applyAlignment="1">
      <alignment wrapText="1"/>
    </xf>
    <xf numFmtId="9" fontId="0" fillId="3" borderId="23" xfId="3" applyFont="1" applyFill="1" applyBorder="1" applyAlignment="1">
      <alignment horizontal="center" wrapText="1"/>
    </xf>
    <xf numFmtId="0" fontId="0" fillId="3" borderId="24" xfId="0" applyFill="1" applyBorder="1"/>
    <xf numFmtId="164" fontId="0" fillId="3" borderId="13" xfId="0" applyNumberFormat="1" applyFill="1" applyBorder="1"/>
    <xf numFmtId="0" fontId="0" fillId="3" borderId="14" xfId="0" applyFill="1" applyBorder="1" applyAlignment="1">
      <alignment horizontal="center"/>
    </xf>
    <xf numFmtId="0" fontId="16" fillId="7" borderId="14" xfId="6" applyBorder="1"/>
    <xf numFmtId="0" fontId="2" fillId="3" borderId="28" xfId="0" applyFont="1" applyFill="1" applyBorder="1" applyAlignment="1">
      <alignment wrapText="1"/>
    </xf>
    <xf numFmtId="0" fontId="2" fillId="3" borderId="29" xfId="0" applyFont="1" applyFill="1" applyBorder="1" applyAlignment="1">
      <alignment horizontal="center"/>
    </xf>
    <xf numFmtId="0" fontId="2" fillId="3" borderId="64" xfId="0" applyFont="1" applyFill="1" applyBorder="1"/>
    <xf numFmtId="164" fontId="2" fillId="0" borderId="5" xfId="0" applyNumberFormat="1" applyFont="1" applyBorder="1" applyAlignment="1">
      <alignment horizontal="center" wrapText="1"/>
    </xf>
    <xf numFmtId="0" fontId="16" fillId="7" borderId="14" xfId="6" applyBorder="1" applyAlignment="1">
      <alignment horizontal="center"/>
    </xf>
    <xf numFmtId="0" fontId="2" fillId="3" borderId="51" xfId="0" applyFont="1" applyFill="1" applyBorder="1" applyAlignment="1">
      <alignment wrapText="1"/>
    </xf>
    <xf numFmtId="9" fontId="2" fillId="3" borderId="23" xfId="3" applyFont="1" applyFill="1" applyBorder="1" applyAlignment="1">
      <alignment horizontal="center" wrapText="1"/>
    </xf>
    <xf numFmtId="0" fontId="2" fillId="3" borderId="53" xfId="0" applyFont="1" applyFill="1" applyBorder="1" applyAlignment="1">
      <alignment horizontal="center"/>
    </xf>
    <xf numFmtId="0" fontId="2" fillId="3" borderId="24" xfId="0" applyFont="1" applyFill="1" applyBorder="1"/>
    <xf numFmtId="177" fontId="0" fillId="3" borderId="23" xfId="3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5" xfId="0" applyBorder="1"/>
    <xf numFmtId="0" fontId="10" fillId="0" borderId="62" xfId="0" applyFont="1" applyFill="1" applyBorder="1" applyAlignment="1">
      <alignment horizontal="center"/>
    </xf>
    <xf numFmtId="0" fontId="10" fillId="0" borderId="61" xfId="0" applyFont="1" applyFill="1" applyBorder="1" applyAlignment="1">
      <alignment horizontal="center" wrapText="1"/>
    </xf>
    <xf numFmtId="0" fontId="0" fillId="3" borderId="49" xfId="0" applyFill="1" applyBorder="1"/>
    <xf numFmtId="164" fontId="0" fillId="3" borderId="7" xfId="0" applyNumberFormat="1" applyFill="1" applyBorder="1" applyAlignment="1">
      <alignment horizontal="center"/>
    </xf>
    <xf numFmtId="0" fontId="0" fillId="3" borderId="7" xfId="0" applyNumberFormat="1" applyFill="1" applyBorder="1" applyAlignment="1">
      <alignment horizontal="center"/>
    </xf>
    <xf numFmtId="175" fontId="0" fillId="3" borderId="5" xfId="0" applyNumberFormat="1" applyFill="1" applyBorder="1" applyAlignment="1">
      <alignment horizontal="center"/>
    </xf>
    <xf numFmtId="175" fontId="0" fillId="3" borderId="7" xfId="0" applyNumberFormat="1" applyFill="1" applyBorder="1" applyAlignment="1">
      <alignment horizontal="center"/>
    </xf>
    <xf numFmtId="0" fontId="0" fillId="3" borderId="0" xfId="0" applyNumberFormat="1" applyFill="1" applyBorder="1" applyAlignment="1">
      <alignment horizontal="center"/>
    </xf>
    <xf numFmtId="164" fontId="0" fillId="0" borderId="0" xfId="0" applyNumberFormat="1" applyAlignment="1">
      <alignment wrapText="1"/>
    </xf>
    <xf numFmtId="0" fontId="0" fillId="0" borderId="0" xfId="0" applyBorder="1" applyAlignment="1">
      <alignment wrapText="1"/>
    </xf>
    <xf numFmtId="0" fontId="2" fillId="3" borderId="0" xfId="0" applyFon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2" fillId="3" borderId="0" xfId="0" applyFont="1" applyFill="1" applyBorder="1" applyAlignment="1">
      <alignment wrapText="1"/>
    </xf>
    <xf numFmtId="0" fontId="2" fillId="3" borderId="0" xfId="0" applyFont="1" applyFill="1" applyBorder="1"/>
    <xf numFmtId="0" fontId="2" fillId="0" borderId="0" xfId="0" applyFont="1" applyBorder="1" applyAlignment="1">
      <alignment wrapText="1"/>
    </xf>
    <xf numFmtId="0" fontId="16" fillId="7" borderId="5" xfId="6" applyNumberFormat="1" applyBorder="1" applyAlignment="1">
      <alignment horizontal="center"/>
    </xf>
    <xf numFmtId="0" fontId="0" fillId="3" borderId="0" xfId="0" applyFill="1" applyBorder="1" applyAlignment="1">
      <alignment wrapText="1"/>
    </xf>
    <xf numFmtId="178" fontId="0" fillId="2" borderId="5" xfId="3" applyNumberFormat="1" applyFont="1" applyFill="1" applyBorder="1" applyAlignment="1">
      <alignment horizontal="center" wrapText="1"/>
    </xf>
    <xf numFmtId="0" fontId="2" fillId="0" borderId="65" xfId="0" applyFont="1" applyBorder="1" applyAlignment="1">
      <alignment wrapText="1"/>
    </xf>
    <xf numFmtId="164" fontId="0" fillId="3" borderId="49" xfId="0" applyNumberFormat="1" applyFill="1" applyBorder="1"/>
    <xf numFmtId="0" fontId="2" fillId="3" borderId="66" xfId="0" applyFont="1" applyFill="1" applyBorder="1" applyAlignment="1">
      <alignment wrapText="1"/>
    </xf>
    <xf numFmtId="177" fontId="0" fillId="3" borderId="66" xfId="3" applyNumberFormat="1" applyFont="1" applyFill="1" applyBorder="1" applyAlignment="1">
      <alignment horizontal="center" wrapText="1"/>
    </xf>
    <xf numFmtId="0" fontId="2" fillId="0" borderId="66" xfId="0" applyFont="1" applyBorder="1" applyAlignment="1">
      <alignment wrapText="1"/>
    </xf>
    <xf numFmtId="164" fontId="2" fillId="0" borderId="66" xfId="0" applyNumberFormat="1" applyFont="1" applyBorder="1" applyAlignment="1">
      <alignment horizontal="center" wrapText="1"/>
    </xf>
    <xf numFmtId="0" fontId="0" fillId="3" borderId="50" xfId="0" applyFill="1" applyBorder="1"/>
    <xf numFmtId="0" fontId="2" fillId="3" borderId="66" xfId="0" applyFont="1" applyFill="1" applyBorder="1" applyAlignment="1">
      <alignment horizontal="center"/>
    </xf>
    <xf numFmtId="0" fontId="2" fillId="3" borderId="66" xfId="0" applyFont="1" applyFill="1" applyBorder="1"/>
    <xf numFmtId="0" fontId="2" fillId="3" borderId="67" xfId="0" applyFont="1" applyFill="1" applyBorder="1" applyAlignment="1">
      <alignment wrapText="1"/>
    </xf>
    <xf numFmtId="0" fontId="2" fillId="0" borderId="67" xfId="0" applyFont="1" applyBorder="1" applyAlignment="1">
      <alignment wrapText="1"/>
    </xf>
    <xf numFmtId="177" fontId="0" fillId="3" borderId="68" xfId="3" applyNumberFormat="1" applyFont="1" applyFill="1" applyBorder="1" applyAlignment="1">
      <alignment horizontal="center" wrapText="1"/>
    </xf>
    <xf numFmtId="0" fontId="0" fillId="3" borderId="69" xfId="0" applyNumberFormat="1" applyFill="1" applyBorder="1" applyAlignment="1">
      <alignment horizontal="center"/>
    </xf>
    <xf numFmtId="0" fontId="0" fillId="3" borderId="70" xfId="0" applyFill="1" applyBorder="1"/>
    <xf numFmtId="178" fontId="2" fillId="3" borderId="66" xfId="3" applyNumberFormat="1" applyFont="1" applyFill="1" applyBorder="1" applyAlignment="1">
      <alignment horizontal="center" wrapText="1"/>
    </xf>
    <xf numFmtId="0" fontId="2" fillId="3" borderId="71" xfId="0" applyFont="1" applyFill="1" applyBorder="1" applyAlignment="1">
      <alignment wrapText="1"/>
    </xf>
    <xf numFmtId="178" fontId="2" fillId="3" borderId="72" xfId="3" applyNumberFormat="1" applyFont="1" applyFill="1" applyBorder="1" applyAlignment="1">
      <alignment horizontal="center" wrapText="1"/>
    </xf>
    <xf numFmtId="0" fontId="2" fillId="3" borderId="73" xfId="0" applyFont="1" applyFill="1" applyBorder="1" applyAlignment="1">
      <alignment horizontal="center"/>
    </xf>
    <xf numFmtId="0" fontId="2" fillId="3" borderId="74" xfId="0" applyFont="1" applyFill="1" applyBorder="1"/>
    <xf numFmtId="10" fontId="2" fillId="3" borderId="72" xfId="3" applyNumberFormat="1" applyFont="1" applyFill="1" applyBorder="1" applyAlignment="1">
      <alignment horizontal="center" wrapText="1"/>
    </xf>
    <xf numFmtId="0" fontId="0" fillId="3" borderId="1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0" fontId="0" fillId="3" borderId="32" xfId="0" applyFill="1" applyBorder="1"/>
    <xf numFmtId="0" fontId="0" fillId="3" borderId="75" xfId="0" applyNumberFormat="1" applyFill="1" applyBorder="1" applyAlignment="1">
      <alignment horizontal="center"/>
    </xf>
    <xf numFmtId="9" fontId="0" fillId="3" borderId="66" xfId="3" applyFont="1" applyFill="1" applyBorder="1" applyAlignment="1">
      <alignment horizontal="center" wrapText="1"/>
    </xf>
    <xf numFmtId="0" fontId="0" fillId="3" borderId="50" xfId="0" applyFill="1" applyBorder="1" applyAlignment="1">
      <alignment horizontal="center"/>
    </xf>
    <xf numFmtId="0" fontId="0" fillId="3" borderId="66" xfId="0" applyFill="1" applyBorder="1" applyAlignment="1">
      <alignment wrapText="1"/>
    </xf>
    <xf numFmtId="0" fontId="0" fillId="3" borderId="28" xfId="0" applyFill="1" applyBorder="1" applyAlignment="1">
      <alignment wrapText="1"/>
    </xf>
    <xf numFmtId="9" fontId="0" fillId="3" borderId="61" xfId="3" applyFont="1" applyFill="1" applyBorder="1" applyAlignment="1">
      <alignment horizontal="center" wrapText="1"/>
    </xf>
    <xf numFmtId="177" fontId="0" fillId="3" borderId="61" xfId="3" applyNumberFormat="1" applyFont="1" applyFill="1" applyBorder="1" applyAlignment="1">
      <alignment horizontal="center" wrapText="1"/>
    </xf>
    <xf numFmtId="171" fontId="11" fillId="9" borderId="5" xfId="4" applyNumberFormat="1" applyFont="1" applyFill="1" applyBorder="1" applyAlignment="1">
      <alignment horizontal="center"/>
    </xf>
    <xf numFmtId="9" fontId="0" fillId="9" borderId="5" xfId="3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0" fillId="2" borderId="61" xfId="0" applyFont="1" applyFill="1" applyBorder="1" applyAlignment="1">
      <alignment horizontal="center" wrapText="1"/>
    </xf>
    <xf numFmtId="178" fontId="0" fillId="8" borderId="5" xfId="3" applyNumberFormat="1" applyFont="1" applyFill="1" applyBorder="1" applyAlignment="1">
      <alignment horizontal="center"/>
    </xf>
    <xf numFmtId="168" fontId="0" fillId="8" borderId="5" xfId="3" applyNumberFormat="1" applyFont="1" applyFill="1" applyBorder="1" applyAlignment="1">
      <alignment horizontal="center"/>
    </xf>
    <xf numFmtId="2" fontId="0" fillId="3" borderId="0" xfId="0" applyNumberFormat="1" applyFill="1"/>
    <xf numFmtId="165" fontId="0" fillId="3" borderId="0" xfId="1" applyFont="1" applyFill="1"/>
    <xf numFmtId="175" fontId="10" fillId="2" borderId="11" xfId="0" applyNumberFormat="1" applyFont="1" applyFill="1" applyBorder="1" applyAlignment="1">
      <alignment horizontal="center" vertical="center" wrapText="1"/>
    </xf>
    <xf numFmtId="169" fontId="0" fillId="8" borderId="5" xfId="0" applyNumberFormat="1" applyFill="1" applyBorder="1" applyAlignment="1">
      <alignment horizontal="center"/>
    </xf>
    <xf numFmtId="165" fontId="0" fillId="8" borderId="14" xfId="1" applyFont="1" applyFill="1" applyBorder="1" applyAlignment="1">
      <alignment horizontal="center"/>
    </xf>
    <xf numFmtId="2" fontId="14" fillId="8" borderId="16" xfId="0" applyNumberFormat="1" applyFont="1" applyFill="1" applyBorder="1" applyAlignment="1">
      <alignment horizontal="right"/>
    </xf>
    <xf numFmtId="165" fontId="14" fillId="8" borderId="17" xfId="0" applyNumberFormat="1" applyFont="1" applyFill="1" applyBorder="1"/>
    <xf numFmtId="2" fontId="14" fillId="8" borderId="27" xfId="0" applyNumberFormat="1" applyFont="1" applyFill="1" applyBorder="1" applyAlignment="1">
      <alignment horizontal="right"/>
    </xf>
    <xf numFmtId="165" fontId="14" fillId="8" borderId="34" xfId="1" applyFont="1" applyFill="1" applyBorder="1"/>
    <xf numFmtId="179" fontId="0" fillId="3" borderId="0" xfId="0" applyNumberFormat="1" applyFill="1" applyBorder="1"/>
    <xf numFmtId="164" fontId="0" fillId="10" borderId="5" xfId="0" applyNumberFormat="1" applyFill="1" applyBorder="1" applyAlignment="1">
      <alignment horizontal="center" vertical="center" wrapText="1"/>
    </xf>
    <xf numFmtId="0" fontId="2" fillId="11" borderId="25" xfId="0" applyFont="1" applyFill="1" applyBorder="1" applyAlignment="1">
      <alignment horizontal="center" vertical="center" wrapText="1"/>
    </xf>
    <xf numFmtId="0" fontId="2" fillId="11" borderId="27" xfId="0" applyFont="1" applyFill="1" applyBorder="1" applyAlignment="1">
      <alignment horizontal="center" vertical="center" wrapText="1"/>
    </xf>
    <xf numFmtId="0" fontId="0" fillId="11" borderId="0" xfId="0" applyFill="1" applyBorder="1" applyAlignment="1">
      <alignment horizontal="center" vertical="center" wrapText="1"/>
    </xf>
    <xf numFmtId="0" fontId="3" fillId="11" borderId="0" xfId="0" applyFont="1" applyFill="1" applyBorder="1" applyAlignment="1">
      <alignment vertical="center" wrapText="1"/>
    </xf>
    <xf numFmtId="3" fontId="0" fillId="11" borderId="0" xfId="0" applyNumberFormat="1" applyFill="1" applyBorder="1" applyAlignment="1">
      <alignment horizontal="center" vertical="center" wrapText="1"/>
    </xf>
    <xf numFmtId="0" fontId="0" fillId="11" borderId="0" xfId="0" applyFill="1" applyBorder="1"/>
    <xf numFmtId="43" fontId="0" fillId="11" borderId="0" xfId="4" applyFont="1" applyFill="1" applyBorder="1"/>
    <xf numFmtId="0" fontId="0" fillId="11" borderId="26" xfId="0" applyFill="1" applyBorder="1" applyAlignment="1">
      <alignment horizontal="center" vertical="center" wrapText="1"/>
    </xf>
    <xf numFmtId="0" fontId="0" fillId="11" borderId="27" xfId="0" applyFill="1" applyBorder="1" applyAlignment="1">
      <alignment horizontal="center" vertical="center" wrapText="1"/>
    </xf>
    <xf numFmtId="0" fontId="0" fillId="11" borderId="27" xfId="0" applyFill="1" applyBorder="1" applyAlignment="1">
      <alignment vertical="center" wrapText="1"/>
    </xf>
    <xf numFmtId="3" fontId="0" fillId="11" borderId="27" xfId="0" applyNumberFormat="1" applyFill="1" applyBorder="1" applyAlignment="1">
      <alignment horizontal="center" vertical="center" wrapText="1"/>
    </xf>
    <xf numFmtId="0" fontId="0" fillId="11" borderId="27" xfId="0" applyFill="1" applyBorder="1"/>
    <xf numFmtId="43" fontId="0" fillId="11" borderId="27" xfId="4" applyFont="1" applyFill="1" applyBorder="1"/>
    <xf numFmtId="0" fontId="0" fillId="11" borderId="0" xfId="0" applyFill="1" applyBorder="1" applyAlignment="1">
      <alignment vertical="center" wrapText="1"/>
    </xf>
    <xf numFmtId="0" fontId="2" fillId="11" borderId="29" xfId="0" applyFont="1" applyFill="1" applyBorder="1"/>
    <xf numFmtId="0" fontId="0" fillId="11" borderId="29" xfId="0" applyFill="1" applyBorder="1"/>
    <xf numFmtId="165" fontId="14" fillId="11" borderId="29" xfId="1" applyFont="1" applyFill="1" applyBorder="1"/>
    <xf numFmtId="0" fontId="2" fillId="11" borderId="0" xfId="0" applyFont="1" applyFill="1" applyBorder="1"/>
    <xf numFmtId="165" fontId="0" fillId="11" borderId="0" xfId="1" applyFont="1" applyFill="1" applyBorder="1"/>
    <xf numFmtId="0" fontId="2" fillId="11" borderId="27" xfId="0" applyFont="1" applyFill="1" applyBorder="1" applyAlignment="1">
      <alignment horizontal="center"/>
    </xf>
    <xf numFmtId="0" fontId="0" fillId="11" borderId="29" xfId="0" applyFill="1" applyBorder="1" applyAlignment="1">
      <alignment horizontal="center" vertical="center" wrapText="1"/>
    </xf>
    <xf numFmtId="0" fontId="3" fillId="11" borderId="29" xfId="0" applyFont="1" applyFill="1" applyBorder="1" applyAlignment="1">
      <alignment vertical="center" wrapText="1"/>
    </xf>
    <xf numFmtId="3" fontId="0" fillId="11" borderId="29" xfId="0" applyNumberFormat="1" applyFill="1" applyBorder="1" applyAlignment="1">
      <alignment horizontal="center" vertical="center" wrapText="1"/>
    </xf>
    <xf numFmtId="43" fontId="0" fillId="11" borderId="29" xfId="4" applyFont="1" applyFill="1" applyBorder="1"/>
    <xf numFmtId="0" fontId="3" fillId="11" borderId="27" xfId="0" applyFont="1" applyFill="1" applyBorder="1" applyAlignment="1">
      <alignment vertical="center" wrapText="1"/>
    </xf>
    <xf numFmtId="165" fontId="14" fillId="11" borderId="0" xfId="1" applyFont="1" applyFill="1" applyBorder="1"/>
    <xf numFmtId="43" fontId="0" fillId="11" borderId="0" xfId="0" applyNumberFormat="1" applyFill="1" applyBorder="1"/>
    <xf numFmtId="0" fontId="2" fillId="11" borderId="27" xfId="0" applyFont="1" applyFill="1" applyBorder="1"/>
    <xf numFmtId="179" fontId="14" fillId="11" borderId="27" xfId="0" applyNumberFormat="1" applyFont="1" applyFill="1" applyBorder="1"/>
    <xf numFmtId="179" fontId="0" fillId="0" borderId="0" xfId="0" applyNumberFormat="1"/>
    <xf numFmtId="164" fontId="2" fillId="0" borderId="0" xfId="0" applyNumberFormat="1" applyFont="1" applyBorder="1" applyAlignment="1">
      <alignment horizont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40" xfId="0" applyFont="1" applyBorder="1" applyAlignment="1">
      <alignment vertical="center" wrapText="1"/>
    </xf>
    <xf numFmtId="0" fontId="2" fillId="0" borderId="43" xfId="0" applyFont="1" applyBorder="1" applyAlignment="1">
      <alignment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/>
    </xf>
    <xf numFmtId="0" fontId="0" fillId="0" borderId="25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top" wrapText="1"/>
    </xf>
    <xf numFmtId="4" fontId="5" fillId="0" borderId="0" xfId="0" applyNumberFormat="1" applyFont="1" applyAlignment="1">
      <alignment horizontal="center"/>
    </xf>
    <xf numFmtId="0" fontId="0" fillId="0" borderId="60" xfId="0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0" fillId="0" borderId="59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10" fillId="2" borderId="61" xfId="0" applyFont="1" applyFill="1" applyBorder="1" applyAlignment="1">
      <alignment horizontal="center" vertical="center" wrapText="1"/>
    </xf>
    <xf numFmtId="0" fontId="10" fillId="2" borderId="62" xfId="0" applyFont="1" applyFill="1" applyBorder="1" applyAlignment="1">
      <alignment horizontal="center" vertical="center" wrapText="1"/>
    </xf>
    <xf numFmtId="0" fontId="10" fillId="2" borderId="61" xfId="0" applyFont="1" applyFill="1" applyBorder="1" applyAlignment="1">
      <alignment horizontal="center" wrapText="1"/>
    </xf>
    <xf numFmtId="0" fontId="10" fillId="2" borderId="62" xfId="0" applyFont="1" applyFill="1" applyBorder="1" applyAlignment="1">
      <alignment horizontal="center" wrapText="1"/>
    </xf>
    <xf numFmtId="0" fontId="0" fillId="3" borderId="51" xfId="0" applyFill="1" applyBorder="1" applyAlignment="1"/>
    <xf numFmtId="0" fontId="0" fillId="3" borderId="53" xfId="0" applyFill="1" applyBorder="1" applyAlignment="1"/>
    <xf numFmtId="0" fontId="0" fillId="3" borderId="52" xfId="0" applyFill="1" applyBorder="1" applyAlignment="1"/>
    <xf numFmtId="0" fontId="0" fillId="3" borderId="0" xfId="0" applyFill="1" applyBorder="1" applyAlignment="1"/>
    <xf numFmtId="0" fontId="2" fillId="11" borderId="25" xfId="0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horizontal="center" vertical="center" wrapText="1"/>
    </xf>
    <xf numFmtId="0" fontId="2" fillId="11" borderId="25" xfId="0" applyFont="1" applyFill="1" applyBorder="1" applyAlignment="1">
      <alignment vertical="center" wrapText="1"/>
    </xf>
    <xf numFmtId="0" fontId="2" fillId="11" borderId="27" xfId="0" applyFont="1" applyFill="1" applyBorder="1" applyAlignment="1">
      <alignment vertical="center" wrapText="1"/>
    </xf>
    <xf numFmtId="0" fontId="2" fillId="11" borderId="27" xfId="0" applyFont="1" applyFill="1" applyBorder="1" applyAlignment="1">
      <alignment horizontal="center" vertical="center" wrapText="1"/>
    </xf>
  </cellXfs>
  <cellStyles count="7">
    <cellStyle name="Ênfase5" xfId="5" builtinId="45"/>
    <cellStyle name="Hiperlink" xfId="2" builtinId="8"/>
    <cellStyle name="Incorreto" xfId="6" builtinId="27"/>
    <cellStyle name="Moeda" xfId="1" builtinId="4"/>
    <cellStyle name="Normal" xfId="0" builtinId="0"/>
    <cellStyle name="Porcentagem" xfId="3" builtinId="5"/>
    <cellStyle name="Vírgula" xfId="4" builtinId="3"/>
  </cellStyles>
  <dxfs count="16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14</xdr:row>
      <xdr:rowOff>161925</xdr:rowOff>
    </xdr:from>
    <xdr:to>
      <xdr:col>20</xdr:col>
      <xdr:colOff>26761</xdr:colOff>
      <xdr:row>57</xdr:row>
      <xdr:rowOff>75187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3048000"/>
          <a:ext cx="14514286" cy="8104762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62</xdr:row>
      <xdr:rowOff>28575</xdr:rowOff>
    </xdr:from>
    <xdr:to>
      <xdr:col>20</xdr:col>
      <xdr:colOff>474383</xdr:colOff>
      <xdr:row>105</xdr:row>
      <xdr:rowOff>94218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" y="12058650"/>
          <a:ext cx="14933333" cy="82571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20</xdr:col>
      <xdr:colOff>426753</xdr:colOff>
      <xdr:row>149</xdr:row>
      <xdr:rowOff>37071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0383500"/>
          <a:ext cx="14971428" cy="822857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152</xdr:row>
      <xdr:rowOff>0</xdr:rowOff>
    </xdr:from>
    <xdr:to>
      <xdr:col>20</xdr:col>
      <xdr:colOff>293420</xdr:colOff>
      <xdr:row>195</xdr:row>
      <xdr:rowOff>56119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9222700"/>
          <a:ext cx="14838095" cy="82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.docs.live.net/568cf8746b7e27a9/Telefonia/Mapa%20de%20Pre&#231;os/Mapa%20Comparativo%20de%20Pre&#231;os%20-%20Telefonia.xlsx" TargetMode="External"/><Relationship Id="rId2" Type="http://schemas.openxmlformats.org/officeDocument/2006/relationships/hyperlink" Target="https://d.docs.live.net/568cf8746b7e27a9/Telefonia/Mapa%20de%20Pre&#231;os/Mapa%20Comparativo%20de%20Pre&#231;os%20-%20Telefonia.xlsx" TargetMode="External"/><Relationship Id="rId1" Type="http://schemas.openxmlformats.org/officeDocument/2006/relationships/hyperlink" Target="https://d.docs.live.net/568cf8746b7e27a9/Telefonia/Mapa%20de%20Pre&#231;os/Mapa%20Comparativo%20de%20Pre&#231;os%20-%20Telefonia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d.docs.live.net/568cf8746b7e27a9/Telefonia/Mapa%20de%20Pre&#231;os/OI%20-%20Regulamento_Oi+Roaming+Internacional_G1(2019-11-13).pdf" TargetMode="External"/><Relationship Id="rId4" Type="http://schemas.openxmlformats.org/officeDocument/2006/relationships/hyperlink" Target="https://d.docs.live.net/568cf8746b7e27a9/Telefonia/Mapa%20de%20Pre&#231;os/Mapa%20Comparativo%20de%20Pre&#231;os%20-%20Telefonia.xls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d.docs.live.net/568cf8746b7e27a9/Telefonia/Mapa%20de%20Pre&#231;os/Mapa%20Comparativo%20de%20Pre&#231;os%20-%20Telefonia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d.docs.live.net/568cf8746b7e27a9/Telefonia/Mapa%20de%20Pre&#231;os/Mapa%20Comparativo%20de%20Pre&#231;os%20-%20Telefonia.xlsx" TargetMode="External"/><Relationship Id="rId1" Type="http://schemas.openxmlformats.org/officeDocument/2006/relationships/hyperlink" Target="https://d.docs.live.net/568cf8746b7e27a9/Telefonia/Mapa%20de%20Pre&#231;os/Mapa%20Comparativo%20de%20Pre&#231;os%20-%20Telefonia.xlsx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d.docs.live.net/568cf8746b7e27a9/Telefonia/Mapa%20de%20Pre&#231;os/OI%20-%20Regulamento_Oi+Roaming+Internacional_G1(2019-11-13).pdf" TargetMode="External"/><Relationship Id="rId4" Type="http://schemas.openxmlformats.org/officeDocument/2006/relationships/hyperlink" Target="https://d.docs.live.net/568cf8746b7e27a9/Telefonia/Mapa%20de%20Pre&#231;os/Mapa%20Comparativo%20de%20Pre&#231;os%20-%20Telefonia.xls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d.docs.live.net/568cf8746b7e27a9/Telefonia/Mapa%20de%20Pre&#231;os/Mapa%20Comparativo%20de%20Pre&#231;os%20-%20Telefonia.xlsx" TargetMode="External"/><Relationship Id="rId2" Type="http://schemas.openxmlformats.org/officeDocument/2006/relationships/hyperlink" Target="https://d.docs.live.net/568cf8746b7e27a9/Telefonia/Mapa%20de%20Pre&#231;os/Mapa%20Comparativo%20de%20Pre&#231;os%20-%20Telefonia.xlsx" TargetMode="External"/><Relationship Id="rId1" Type="http://schemas.openxmlformats.org/officeDocument/2006/relationships/hyperlink" Target="https://d.docs.live.net/568cf8746b7e27a9/Telefonia/Mapa%20de%20Pre&#231;os/Mapa%20Comparativo%20de%20Pre&#231;os%20-%20Telefonia.xlsx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d.docs.live.net/568cf8746b7e27a9/Telefonia/Mapa%20de%20Pre&#231;os/OI%20-%20Regulamento_Oi+Roaming+Internacional_G1(2019-11-13).pdf" TargetMode="External"/><Relationship Id="rId4" Type="http://schemas.openxmlformats.org/officeDocument/2006/relationships/hyperlink" Target="https://d.docs.live.net/568cf8746b7e27a9/Telefonia/Mapa%20de%20Pre&#231;os/Mapa%20Comparativo%20de%20Pre&#231;os%20-%20Telefonia.xls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d.docs.live.net/568cf8746b7e27a9/Telefonia/Mapa%20de%20Pre&#231;os/Mapa%20Comparativo%20de%20Pre&#231;os%20-%20Telefonia.xlsx" TargetMode="External"/><Relationship Id="rId2" Type="http://schemas.openxmlformats.org/officeDocument/2006/relationships/hyperlink" Target="https://d.docs.live.net/568cf8746b7e27a9/Telefonia/Mapa%20de%20Pre&#231;os/Mapa%20Comparativo%20de%20Pre&#231;os%20-%20Telefonia.xlsx" TargetMode="External"/><Relationship Id="rId1" Type="http://schemas.openxmlformats.org/officeDocument/2006/relationships/hyperlink" Target="https://d.docs.live.net/568cf8746b7e27a9/Telefonia/Mapa%20de%20Pre&#231;os/Mapa%20Comparativo%20de%20Pre&#231;os%20-%20Telefonia.xlsx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s://d.docs.live.net/568cf8746b7e27a9/Telefonia/Mapa%20de%20Pre&#231;os/OI%20-%20Regulamento_Oi+Roaming+Internacional_G1(2019-11-13).pdf" TargetMode="External"/><Relationship Id="rId4" Type="http://schemas.openxmlformats.org/officeDocument/2006/relationships/hyperlink" Target="https://d.docs.live.net/568cf8746b7e27a9/Telefonia/Mapa%20de%20Pre&#231;os/Mapa%20Comparativo%20de%20Pre&#231;os%20-%20Telefonia.xlsx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3"/>
  <sheetViews>
    <sheetView topLeftCell="D1" zoomScale="80" zoomScaleNormal="80" workbookViewId="0">
      <selection activeCell="C18" sqref="C18"/>
    </sheetView>
  </sheetViews>
  <sheetFormatPr defaultColWidth="62.42578125" defaultRowHeight="15" x14ac:dyDescent="0.25"/>
  <cols>
    <col min="1" max="1" width="5.28515625" bestFit="1" customWidth="1"/>
    <col min="2" max="2" width="12.7109375" customWidth="1"/>
    <col min="4" max="4" width="27.85546875" bestFit="1" customWidth="1"/>
    <col min="5" max="5" width="18" bestFit="1" customWidth="1"/>
    <col min="6" max="6" width="25.28515625" style="3" bestFit="1" customWidth="1"/>
    <col min="7" max="8" width="15" style="3" bestFit="1" customWidth="1"/>
    <col min="9" max="9" width="12.140625" style="3" bestFit="1" customWidth="1"/>
    <col min="10" max="10" width="14.42578125" style="17" bestFit="1" customWidth="1"/>
    <col min="11" max="11" width="12.140625" style="17" bestFit="1" customWidth="1"/>
    <col min="12" max="12" width="14.42578125" style="17" bestFit="1" customWidth="1"/>
    <col min="13" max="13" width="13.85546875" style="3" bestFit="1" customWidth="1"/>
    <col min="14" max="14" width="13.85546875" style="17" bestFit="1" customWidth="1"/>
    <col min="15" max="15" width="12.140625" style="19" bestFit="1" customWidth="1"/>
    <col min="16" max="16" width="13.85546875" style="35" bestFit="1" customWidth="1"/>
    <col min="17" max="18" width="13.85546875" style="40" bestFit="1" customWidth="1"/>
    <col min="19" max="19" width="15" style="40" bestFit="1" customWidth="1"/>
    <col min="20" max="23" width="17.28515625" bestFit="1" customWidth="1"/>
    <col min="24" max="24" width="12.7109375" bestFit="1" customWidth="1"/>
    <col min="25" max="25" width="42.42578125" style="3" customWidth="1"/>
    <col min="26" max="28" width="26.140625" customWidth="1"/>
    <col min="29" max="29" width="19.85546875" customWidth="1"/>
    <col min="30" max="30" width="26.7109375" bestFit="1" customWidth="1"/>
    <col min="31" max="31" width="28.42578125" customWidth="1"/>
  </cols>
  <sheetData>
    <row r="1" spans="1:31" ht="15.75" thickBot="1" x14ac:dyDescent="0.3">
      <c r="A1" s="369" t="s">
        <v>0</v>
      </c>
      <c r="B1" s="370"/>
      <c r="C1" s="370"/>
      <c r="D1" s="371"/>
      <c r="E1" s="178"/>
      <c r="F1" s="179"/>
      <c r="G1" s="179"/>
      <c r="H1" s="179"/>
      <c r="I1" s="179"/>
      <c r="J1" s="180"/>
      <c r="K1" s="180"/>
      <c r="L1" s="180"/>
      <c r="M1" s="179"/>
      <c r="N1" s="181"/>
      <c r="O1" s="180"/>
      <c r="P1" s="182"/>
      <c r="Q1" s="183"/>
      <c r="R1" s="183"/>
      <c r="S1" s="183"/>
      <c r="T1" s="184"/>
      <c r="U1" s="184"/>
      <c r="V1" s="184"/>
      <c r="W1" s="184"/>
      <c r="X1" s="184"/>
      <c r="Y1" s="185"/>
      <c r="Z1" s="184"/>
      <c r="AA1" s="184"/>
      <c r="AB1" s="184"/>
      <c r="AC1" s="184"/>
      <c r="AD1" s="184"/>
      <c r="AE1" s="186"/>
    </row>
    <row r="2" spans="1:31" x14ac:dyDescent="0.25">
      <c r="A2" s="372" t="s">
        <v>1</v>
      </c>
      <c r="B2" s="102" t="s">
        <v>2</v>
      </c>
      <c r="C2" s="374" t="s">
        <v>3</v>
      </c>
      <c r="D2" s="374" t="s">
        <v>4</v>
      </c>
      <c r="E2" s="103"/>
      <c r="F2" s="104" t="s">
        <v>5</v>
      </c>
      <c r="G2" s="104" t="s">
        <v>6</v>
      </c>
      <c r="H2" s="104" t="s">
        <v>7</v>
      </c>
      <c r="I2" s="104" t="s">
        <v>8</v>
      </c>
      <c r="J2" s="105" t="s">
        <v>9</v>
      </c>
      <c r="K2" s="105" t="s">
        <v>10</v>
      </c>
      <c r="L2" s="105" t="s">
        <v>11</v>
      </c>
      <c r="M2" s="104" t="s">
        <v>12</v>
      </c>
      <c r="N2" s="105" t="s">
        <v>13</v>
      </c>
      <c r="O2" s="105" t="s">
        <v>14</v>
      </c>
      <c r="P2" s="106" t="s">
        <v>15</v>
      </c>
      <c r="Q2" s="106" t="s">
        <v>16</v>
      </c>
      <c r="R2" s="106" t="s">
        <v>17</v>
      </c>
      <c r="S2" s="106" t="s">
        <v>18</v>
      </c>
      <c r="T2" s="106" t="s">
        <v>19</v>
      </c>
      <c r="U2" s="106" t="s">
        <v>20</v>
      </c>
      <c r="V2" s="106" t="s">
        <v>21</v>
      </c>
      <c r="W2" s="106" t="s">
        <v>22</v>
      </c>
      <c r="X2" s="106" t="s">
        <v>23</v>
      </c>
      <c r="Y2" s="383" t="s">
        <v>24</v>
      </c>
      <c r="Z2" s="383" t="s">
        <v>25</v>
      </c>
      <c r="AA2" s="383" t="s">
        <v>26</v>
      </c>
      <c r="AB2" s="383" t="s">
        <v>27</v>
      </c>
      <c r="AC2" s="383" t="s">
        <v>28</v>
      </c>
      <c r="AD2" s="383" t="s">
        <v>29</v>
      </c>
      <c r="AE2" s="385" t="s">
        <v>30</v>
      </c>
    </row>
    <row r="3" spans="1:31" x14ac:dyDescent="0.25">
      <c r="A3" s="373"/>
      <c r="B3" s="48" t="s">
        <v>31</v>
      </c>
      <c r="C3" s="375"/>
      <c r="D3" s="375"/>
      <c r="E3" s="156" t="s">
        <v>32</v>
      </c>
      <c r="F3" s="5"/>
      <c r="G3" s="2"/>
      <c r="H3" s="2"/>
      <c r="I3" s="2"/>
      <c r="J3" s="6"/>
      <c r="K3" s="6"/>
      <c r="L3" s="6"/>
      <c r="M3" s="2"/>
      <c r="N3" s="6"/>
      <c r="O3" s="6"/>
      <c r="P3" s="32"/>
      <c r="Q3" s="38"/>
      <c r="R3" s="38"/>
      <c r="S3" s="38"/>
      <c r="T3" s="62"/>
      <c r="U3" s="62"/>
      <c r="V3" s="62"/>
      <c r="W3" s="62"/>
      <c r="X3" s="62"/>
      <c r="Y3" s="384"/>
      <c r="Z3" s="384"/>
      <c r="AA3" s="384"/>
      <c r="AB3" s="384"/>
      <c r="AC3" s="384"/>
      <c r="AD3" s="384"/>
      <c r="AE3" s="386"/>
    </row>
    <row r="4" spans="1:31" ht="30" x14ac:dyDescent="0.25">
      <c r="A4" s="107">
        <v>1</v>
      </c>
      <c r="B4" s="4">
        <v>26115</v>
      </c>
      <c r="C4" s="1" t="s">
        <v>33</v>
      </c>
      <c r="D4" s="4" t="s">
        <v>34</v>
      </c>
      <c r="E4" s="157">
        <v>79667791</v>
      </c>
      <c r="F4" s="15"/>
      <c r="G4" s="14">
        <f>AVERAGE(20660/200000,18594/180000)</f>
        <v>0.1033</v>
      </c>
      <c r="H4" s="15"/>
      <c r="I4" s="14">
        <f>57750/1155000</f>
        <v>0.05</v>
      </c>
      <c r="J4" s="16"/>
      <c r="K4" s="16"/>
      <c r="L4" s="16"/>
      <c r="M4" s="15"/>
      <c r="N4" s="16"/>
      <c r="O4" s="16">
        <f>19804.08/198041</f>
        <v>9.9999899010810897E-2</v>
      </c>
      <c r="P4" s="33"/>
      <c r="Q4" s="37"/>
      <c r="R4" s="37"/>
      <c r="S4" s="37"/>
      <c r="T4" s="62"/>
      <c r="U4" s="62"/>
      <c r="V4" s="62"/>
      <c r="W4" s="62"/>
      <c r="X4" s="62">
        <v>9.7999999999999997E-3</v>
      </c>
      <c r="Y4" s="101">
        <f>AVERAGE(F4:X4)</f>
        <v>6.577497475270272E-2</v>
      </c>
      <c r="Z4" s="173">
        <f>MEDIAN(D4:V4)</f>
        <v>0.10164994950540546</v>
      </c>
      <c r="AA4" s="174">
        <f>SMALL(F4:X4,1)</f>
        <v>9.7999999999999997E-3</v>
      </c>
      <c r="AB4" s="175">
        <f>STDEV(F4:X4)</f>
        <v>4.4577724584137536E-2</v>
      </c>
      <c r="AC4" s="142">
        <f>AB4/Y4</f>
        <v>0.67773077453451736</v>
      </c>
      <c r="AD4" s="172">
        <f>Y4</f>
        <v>6.577497475270272E-2</v>
      </c>
      <c r="AE4" s="171">
        <f>AD4*E4</f>
        <v>5240146.9416285967</v>
      </c>
    </row>
    <row r="5" spans="1:31" ht="30" x14ac:dyDescent="0.25">
      <c r="A5" s="107">
        <v>2</v>
      </c>
      <c r="B5" s="4">
        <v>26123</v>
      </c>
      <c r="C5" s="1" t="s">
        <v>35</v>
      </c>
      <c r="D5" s="4" t="s">
        <v>34</v>
      </c>
      <c r="E5" s="157">
        <v>52089584</v>
      </c>
      <c r="F5" s="15"/>
      <c r="G5" s="14">
        <f>28465.5/35000</f>
        <v>0.81330000000000002</v>
      </c>
      <c r="H5" s="15"/>
      <c r="I5" s="15">
        <f xml:space="preserve"> AVERAGE(99045.3/267690,139860/378000)</f>
        <v>0.37</v>
      </c>
      <c r="J5" s="16"/>
      <c r="K5" s="16"/>
      <c r="L5" s="16"/>
      <c r="M5" s="15"/>
      <c r="N5" s="16"/>
      <c r="O5" s="16">
        <f>AVERAGE(54493.1/68979,114354.99/141179)</f>
        <v>0.79999775293930031</v>
      </c>
      <c r="P5" s="34"/>
      <c r="Q5" s="39"/>
      <c r="R5" s="39"/>
      <c r="S5" s="39"/>
      <c r="T5" s="62"/>
      <c r="U5" s="62"/>
      <c r="V5" s="62"/>
      <c r="W5" s="62"/>
      <c r="X5" s="62">
        <v>0.05</v>
      </c>
      <c r="Y5" s="101">
        <f>AVERAGE(F5:X5)</f>
        <v>0.50832443823482509</v>
      </c>
      <c r="Z5" s="173">
        <f>MEDIAN(D5:V5)</f>
        <v>0.80664887646965022</v>
      </c>
      <c r="AA5" s="174">
        <f>SMALL(F5:X5,1)</f>
        <v>0.05</v>
      </c>
      <c r="AB5" s="175">
        <f>STDEV(F5:X5)</f>
        <v>0.36845549558525509</v>
      </c>
      <c r="AC5" s="142">
        <f>AB5/Y5</f>
        <v>0.72484316682615157</v>
      </c>
      <c r="AD5" s="172">
        <f>Y5</f>
        <v>0.50832443823482509</v>
      </c>
      <c r="AE5" s="171">
        <f>AD5*E5</f>
        <v>26478408.524685733</v>
      </c>
    </row>
    <row r="6" spans="1:31" ht="30" x14ac:dyDescent="0.25">
      <c r="A6" s="107">
        <v>3</v>
      </c>
      <c r="B6" s="4">
        <v>26131</v>
      </c>
      <c r="C6" s="1" t="s">
        <v>36</v>
      </c>
      <c r="D6" s="4" t="s">
        <v>34</v>
      </c>
      <c r="E6" s="157">
        <v>28914482</v>
      </c>
      <c r="F6" s="15"/>
      <c r="G6" s="14">
        <f>AVERAGE(1033/10000,619.8/6000)</f>
        <v>0.1033</v>
      </c>
      <c r="H6" s="15"/>
      <c r="I6" s="15">
        <f>154760.7/814530</f>
        <v>0.19</v>
      </c>
      <c r="J6" s="16"/>
      <c r="K6" s="16"/>
      <c r="L6" s="16"/>
      <c r="M6" s="15"/>
      <c r="N6" s="16"/>
      <c r="O6" s="16">
        <f>AVERAGE(8062.98/13218,6699.84/11964)</f>
        <v>0.58499999999999996</v>
      </c>
      <c r="P6" s="32"/>
      <c r="Q6" s="38"/>
      <c r="R6" s="38"/>
      <c r="S6" s="38"/>
      <c r="T6" s="62"/>
      <c r="U6" s="62"/>
      <c r="V6" s="62"/>
      <c r="W6" s="62"/>
      <c r="X6" s="62">
        <v>0.02</v>
      </c>
      <c r="Y6" s="101">
        <f>AVERAGE(F6:X6)</f>
        <v>0.224575</v>
      </c>
      <c r="Z6" s="173">
        <f>MEDIAN(D6:V6)</f>
        <v>0.38749999999999996</v>
      </c>
      <c r="AA6" s="174">
        <f>SMALL(F6:X6,1)</f>
        <v>0.02</v>
      </c>
      <c r="AB6" s="175">
        <f>STDEV(F6:X6)</f>
        <v>0.25010675553984274</v>
      </c>
      <c r="AC6" s="142">
        <f>AB6/Y6</f>
        <v>1.1136892153616509</v>
      </c>
      <c r="AD6" s="172">
        <f>Y6</f>
        <v>0.224575</v>
      </c>
      <c r="AE6" s="171">
        <f>AD6*E6</f>
        <v>6493469.7951499997</v>
      </c>
    </row>
    <row r="7" spans="1:31" ht="30" x14ac:dyDescent="0.25">
      <c r="A7" s="108">
        <v>4</v>
      </c>
      <c r="B7" s="9">
        <v>26140</v>
      </c>
      <c r="C7" s="10" t="s">
        <v>37</v>
      </c>
      <c r="D7" s="9" t="s">
        <v>34</v>
      </c>
      <c r="E7" s="158">
        <v>17446861</v>
      </c>
      <c r="F7" s="15"/>
      <c r="G7" s="14">
        <f>3053.4/2000</f>
        <v>1.5266999999999999</v>
      </c>
      <c r="H7" s="15"/>
      <c r="I7" s="15">
        <f xml:space="preserve"> AVERAGE(68076/111600,79876.8/185760)</f>
        <v>0.52</v>
      </c>
      <c r="J7" s="16"/>
      <c r="K7" s="16"/>
      <c r="L7" s="16"/>
      <c r="M7" s="15"/>
      <c r="N7" s="16"/>
      <c r="O7" s="16">
        <f>AVERAGE(18065.64/11964,18663.84/11964)</f>
        <v>1.5350000000000001</v>
      </c>
      <c r="P7" s="32"/>
      <c r="Q7" s="38"/>
      <c r="R7" s="38"/>
      <c r="S7" s="38"/>
      <c r="T7" s="62"/>
      <c r="U7" s="62"/>
      <c r="V7" s="62"/>
      <c r="W7" s="62"/>
      <c r="X7" s="62">
        <v>0.06</v>
      </c>
      <c r="Y7" s="101">
        <f>AVERAGE(F7:X7)</f>
        <v>0.91042500000000004</v>
      </c>
      <c r="Z7" s="173">
        <f>MEDIAN(D7:V7)</f>
        <v>1.53085</v>
      </c>
      <c r="AA7" s="174">
        <f>SMALL(F7:X7,1)</f>
        <v>0.06</v>
      </c>
      <c r="AB7" s="175">
        <f>STDEV(F7:X7)</f>
        <v>0.74061757281789253</v>
      </c>
      <c r="AC7" s="142">
        <f>AB7/Y7</f>
        <v>0.81348554006962959</v>
      </c>
      <c r="AD7" s="172">
        <f>Y7</f>
        <v>0.91042500000000004</v>
      </c>
      <c r="AE7" s="171">
        <f>AD7*E7</f>
        <v>15884058.425925002</v>
      </c>
    </row>
    <row r="8" spans="1:31" x14ac:dyDescent="0.25">
      <c r="A8" s="109">
        <v>5</v>
      </c>
      <c r="B8" s="12">
        <v>26158</v>
      </c>
      <c r="C8" s="13" t="s">
        <v>38</v>
      </c>
      <c r="D8" s="12" t="s">
        <v>34</v>
      </c>
      <c r="E8" s="159">
        <v>2492112</v>
      </c>
      <c r="F8" s="15">
        <f>AVERAGE(55200/(500*30),6000/(50*30),12000/(100*30),22080/(200*30))</f>
        <v>3.84</v>
      </c>
      <c r="G8" s="15">
        <f>6700/10000</f>
        <v>0.67</v>
      </c>
      <c r="H8" s="15"/>
      <c r="I8" s="15">
        <f xml:space="preserve"> AVERAGE(2091/2460,4600.2/2460)</f>
        <v>1.3599999999999999</v>
      </c>
      <c r="J8" s="16"/>
      <c r="K8" s="16"/>
      <c r="L8" s="16"/>
      <c r="M8" s="15"/>
      <c r="N8" s="16"/>
      <c r="O8" s="16">
        <f>13763.4/(925*12)</f>
        <v>1.2399459459459459</v>
      </c>
      <c r="P8" s="32"/>
      <c r="Q8" s="38"/>
      <c r="R8" s="38"/>
      <c r="S8" s="38"/>
      <c r="T8" s="62"/>
      <c r="U8" s="62"/>
      <c r="V8" s="62"/>
      <c r="W8" s="62"/>
      <c r="X8" s="62">
        <v>0.55000000000000004</v>
      </c>
      <c r="Y8" s="101">
        <f>AVERAGE(F8:X8)</f>
        <v>1.531989189189189</v>
      </c>
      <c r="Z8" s="173">
        <f>MEDIAN(D8:V8)</f>
        <v>1.3599999999999999</v>
      </c>
      <c r="AA8" s="174">
        <f>SMALL(F8:X8,1)</f>
        <v>0.55000000000000004</v>
      </c>
      <c r="AB8" s="175">
        <f>STDEV(F8:X8)</f>
        <v>1.3368911296273382</v>
      </c>
      <c r="AC8" s="142">
        <f>AB8/Y8</f>
        <v>0.87265049849006626</v>
      </c>
      <c r="AD8" s="172">
        <f>Y8</f>
        <v>1.531989189189189</v>
      </c>
      <c r="AE8" s="171">
        <f>AD8*E8</f>
        <v>3817888.6422486482</v>
      </c>
    </row>
    <row r="9" spans="1:31" s="11" customFormat="1" ht="15.75" thickBot="1" x14ac:dyDescent="0.3">
      <c r="A9" s="110"/>
      <c r="B9" s="111"/>
      <c r="C9" s="112"/>
      <c r="D9" s="111"/>
      <c r="E9" s="113"/>
      <c r="F9" s="114"/>
      <c r="G9" s="114"/>
      <c r="H9" s="114"/>
      <c r="I9" s="114"/>
      <c r="J9" s="115"/>
      <c r="K9" s="115"/>
      <c r="L9" s="115"/>
      <c r="M9" s="114"/>
      <c r="N9" s="115"/>
      <c r="O9" s="115"/>
      <c r="P9" s="116"/>
      <c r="Q9" s="117"/>
      <c r="R9" s="117"/>
      <c r="S9" s="117"/>
      <c r="T9" s="118"/>
      <c r="U9" s="118"/>
      <c r="V9" s="118"/>
      <c r="W9" s="118"/>
      <c r="X9" s="118"/>
      <c r="Y9" s="120"/>
      <c r="Z9" s="120"/>
      <c r="AA9" s="120"/>
      <c r="AB9" s="120"/>
      <c r="AC9" s="119"/>
      <c r="AD9" s="170" t="s">
        <v>39</v>
      </c>
      <c r="AE9" s="155">
        <f>SUM(AE4:AE8)</f>
        <v>57913972.329637975</v>
      </c>
    </row>
    <row r="10" spans="1:31" s="133" customFormat="1" ht="15.75" thickBot="1" x14ac:dyDescent="0.3">
      <c r="A10" s="121"/>
      <c r="B10" s="121"/>
      <c r="C10" s="122"/>
      <c r="D10" s="121"/>
      <c r="E10" s="123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5"/>
      <c r="Q10" s="126"/>
      <c r="R10" s="126"/>
      <c r="S10" s="126"/>
      <c r="T10" s="127"/>
      <c r="U10" s="127"/>
      <c r="V10" s="127"/>
      <c r="W10" s="127"/>
      <c r="X10" s="127"/>
      <c r="Y10" s="128"/>
      <c r="Z10" s="130"/>
      <c r="AA10" s="130"/>
      <c r="AB10" s="130"/>
      <c r="AC10" s="129"/>
      <c r="AD10" s="131"/>
      <c r="AE10" s="132"/>
    </row>
    <row r="11" spans="1:31" x14ac:dyDescent="0.25">
      <c r="A11" s="376" t="s">
        <v>40</v>
      </c>
      <c r="B11" s="377"/>
      <c r="C11" s="377"/>
      <c r="D11" s="377"/>
      <c r="E11" s="148"/>
      <c r="F11" s="134"/>
      <c r="G11" s="134"/>
      <c r="H11" s="134"/>
      <c r="I11" s="134"/>
      <c r="J11" s="135"/>
      <c r="K11" s="135"/>
      <c r="L11" s="135"/>
      <c r="M11" s="134"/>
      <c r="N11" s="135"/>
      <c r="O11" s="135"/>
      <c r="P11" s="136"/>
      <c r="Q11" s="137"/>
      <c r="R11" s="137"/>
      <c r="S11" s="137"/>
      <c r="T11" s="138"/>
      <c r="U11" s="138"/>
      <c r="V11" s="138"/>
      <c r="W11" s="138"/>
      <c r="X11" s="138"/>
      <c r="Y11" s="383" t="s">
        <v>24</v>
      </c>
      <c r="Z11" s="383" t="s">
        <v>25</v>
      </c>
      <c r="AA11" s="383" t="s">
        <v>26</v>
      </c>
      <c r="AB11" s="383" t="s">
        <v>27</v>
      </c>
      <c r="AC11" s="383" t="s">
        <v>28</v>
      </c>
      <c r="AD11" s="383" t="s">
        <v>29</v>
      </c>
      <c r="AE11" s="385" t="s">
        <v>30</v>
      </c>
    </row>
    <row r="12" spans="1:31" x14ac:dyDescent="0.25">
      <c r="A12" s="367" t="s">
        <v>41</v>
      </c>
      <c r="B12" s="321" t="s">
        <v>2</v>
      </c>
      <c r="C12" s="368" t="s">
        <v>3</v>
      </c>
      <c r="D12" s="368" t="s">
        <v>4</v>
      </c>
      <c r="E12" s="13"/>
      <c r="F12" s="7" t="s">
        <v>5</v>
      </c>
      <c r="G12" s="7" t="s">
        <v>6</v>
      </c>
      <c r="H12" s="7" t="s">
        <v>7</v>
      </c>
      <c r="I12" s="7" t="s">
        <v>8</v>
      </c>
      <c r="J12" s="18" t="s">
        <v>9</v>
      </c>
      <c r="K12" s="18" t="s">
        <v>10</v>
      </c>
      <c r="L12" s="18" t="s">
        <v>11</v>
      </c>
      <c r="M12" s="7" t="s">
        <v>12</v>
      </c>
      <c r="N12" s="18" t="s">
        <v>13</v>
      </c>
      <c r="O12" s="18" t="s">
        <v>14</v>
      </c>
      <c r="P12" s="36" t="s">
        <v>15</v>
      </c>
      <c r="Q12" s="36" t="s">
        <v>16</v>
      </c>
      <c r="R12" s="36" t="s">
        <v>17</v>
      </c>
      <c r="S12" s="36" t="s">
        <v>18</v>
      </c>
      <c r="T12" s="36" t="s">
        <v>19</v>
      </c>
      <c r="U12" s="36" t="s">
        <v>20</v>
      </c>
      <c r="V12" s="36" t="s">
        <v>21</v>
      </c>
      <c r="W12" s="36" t="s">
        <v>22</v>
      </c>
      <c r="X12" s="36" t="s">
        <v>23</v>
      </c>
      <c r="Y12" s="384"/>
      <c r="Z12" s="384"/>
      <c r="AA12" s="384"/>
      <c r="AB12" s="384"/>
      <c r="AC12" s="384"/>
      <c r="AD12" s="384"/>
      <c r="AE12" s="386"/>
    </row>
    <row r="13" spans="1:31" x14ac:dyDescent="0.25">
      <c r="A13" s="367"/>
      <c r="B13" s="321" t="s">
        <v>31</v>
      </c>
      <c r="C13" s="368"/>
      <c r="D13" s="368"/>
      <c r="E13" s="160" t="s">
        <v>32</v>
      </c>
      <c r="F13" s="15"/>
      <c r="G13" s="15"/>
      <c r="H13" s="15"/>
      <c r="I13" s="15"/>
      <c r="J13" s="16"/>
      <c r="K13" s="16"/>
      <c r="L13" s="16"/>
      <c r="M13" s="15"/>
      <c r="N13" s="16"/>
      <c r="O13" s="16"/>
      <c r="P13" s="32"/>
      <c r="Q13" s="38"/>
      <c r="R13" s="38"/>
      <c r="S13" s="38"/>
      <c r="T13" s="62"/>
      <c r="U13" s="62"/>
      <c r="V13" s="62"/>
      <c r="W13" s="62"/>
      <c r="X13" s="62"/>
      <c r="Y13" s="101"/>
      <c r="Z13" s="143"/>
      <c r="AA13" s="143"/>
      <c r="AB13" s="143"/>
      <c r="AC13" s="142"/>
      <c r="AD13" s="144"/>
      <c r="AE13" s="149"/>
    </row>
    <row r="14" spans="1:31" s="78" customFormat="1" ht="90" x14ac:dyDescent="0.25">
      <c r="A14" s="150">
        <v>6</v>
      </c>
      <c r="B14" s="51">
        <v>26387</v>
      </c>
      <c r="C14" s="145" t="s">
        <v>42</v>
      </c>
      <c r="D14" s="51" t="s">
        <v>43</v>
      </c>
      <c r="E14" s="160">
        <v>390</v>
      </c>
      <c r="F14" s="74">
        <f>968745/(85*30)</f>
        <v>379.9</v>
      </c>
      <c r="G14" s="75"/>
      <c r="H14" s="75"/>
      <c r="I14" s="75"/>
      <c r="J14" s="75"/>
      <c r="K14" s="75"/>
      <c r="L14" s="75"/>
      <c r="M14" s="75"/>
      <c r="N14" s="75"/>
      <c r="O14" s="75"/>
      <c r="P14" s="76"/>
      <c r="Q14" s="77"/>
      <c r="R14" s="77"/>
      <c r="S14" s="77"/>
      <c r="T14" s="54">
        <v>173.33</v>
      </c>
      <c r="U14" s="54">
        <v>160</v>
      </c>
      <c r="V14" s="54">
        <v>149.9</v>
      </c>
      <c r="W14" s="54">
        <v>152.5</v>
      </c>
      <c r="X14" s="54"/>
      <c r="Y14" s="101">
        <f t="shared" ref="Y14:Y19" si="0">AVERAGE(F14:X14)</f>
        <v>203.126</v>
      </c>
      <c r="Z14" s="143">
        <f t="shared" ref="Z14:Z19" si="1">MEDIAN(D14:V14)</f>
        <v>173.33</v>
      </c>
      <c r="AA14" s="143"/>
      <c r="AB14" s="143"/>
      <c r="AC14" s="142">
        <f t="shared" ref="AC14:AC19" si="2">Z14/Y14</f>
        <v>0.85331272215275256</v>
      </c>
      <c r="AD14" s="172">
        <f t="shared" ref="AD14:AD19" si="3">Y14</f>
        <v>203.126</v>
      </c>
      <c r="AE14" s="171">
        <f t="shared" ref="AE14:AE19" si="4">AD14*E14</f>
        <v>79219.14</v>
      </c>
    </row>
    <row r="15" spans="1:31" ht="75" x14ac:dyDescent="0.25">
      <c r="A15" s="109">
        <v>7</v>
      </c>
      <c r="B15" s="12">
        <v>26387</v>
      </c>
      <c r="C15" s="13" t="s">
        <v>44</v>
      </c>
      <c r="D15" s="12" t="s">
        <v>43</v>
      </c>
      <c r="E15" s="160">
        <v>428</v>
      </c>
      <c r="F15" s="14">
        <f>1488658.5/(315*30)</f>
        <v>157.53</v>
      </c>
      <c r="G15" s="14">
        <v>154.94999999999999</v>
      </c>
      <c r="H15" s="14">
        <f>AVERAGE(154.95,119.95)</f>
        <v>137.44999999999999</v>
      </c>
      <c r="I15" s="15"/>
      <c r="J15" s="16">
        <v>117.96</v>
      </c>
      <c r="K15" s="16"/>
      <c r="L15" s="16">
        <v>97.91</v>
      </c>
      <c r="M15" s="15"/>
      <c r="N15" s="16">
        <f>AVERAGE(54880.91/624,603048.15/7224)</f>
        <v>85.714301180892761</v>
      </c>
      <c r="O15" s="16"/>
      <c r="P15" s="32"/>
      <c r="Q15" s="38"/>
      <c r="R15" s="38"/>
      <c r="S15" s="38"/>
      <c r="T15" s="54">
        <v>109.99</v>
      </c>
      <c r="U15" s="54">
        <v>95</v>
      </c>
      <c r="V15" s="54">
        <v>99.9</v>
      </c>
      <c r="W15" s="54">
        <v>76.25</v>
      </c>
      <c r="X15" s="54"/>
      <c r="Y15" s="101">
        <f t="shared" si="0"/>
        <v>113.26543011808928</v>
      </c>
      <c r="Z15" s="143">
        <f t="shared" si="1"/>
        <v>113.97499999999999</v>
      </c>
      <c r="AA15" s="143"/>
      <c r="AB15" s="143"/>
      <c r="AC15" s="142">
        <f t="shared" si="2"/>
        <v>1.0062646641713269</v>
      </c>
      <c r="AD15" s="172">
        <f t="shared" si="3"/>
        <v>113.26543011808928</v>
      </c>
      <c r="AE15" s="171">
        <f t="shared" si="4"/>
        <v>48477.604090542212</v>
      </c>
    </row>
    <row r="16" spans="1:31" x14ac:dyDescent="0.25">
      <c r="A16" s="109">
        <v>8</v>
      </c>
      <c r="B16" s="12">
        <v>27642</v>
      </c>
      <c r="C16" s="13" t="s">
        <v>45</v>
      </c>
      <c r="D16" s="12" t="s">
        <v>34</v>
      </c>
      <c r="E16" s="161">
        <v>1998699</v>
      </c>
      <c r="F16" s="15">
        <f>AVERAGE(55200/(500*30),6000/(50*30),12000/(100*30),22080/(200*30))</f>
        <v>3.84</v>
      </c>
      <c r="G16" s="15"/>
      <c r="H16" s="15"/>
      <c r="I16" s="15"/>
      <c r="J16" s="16">
        <v>1.63</v>
      </c>
      <c r="K16" s="16">
        <v>5.66</v>
      </c>
      <c r="L16" s="16"/>
      <c r="M16" s="15">
        <f>AVERAGE(3.45,2.8,4.45,6.29)</f>
        <v>4.2474999999999996</v>
      </c>
      <c r="N16" s="16">
        <f>1427.6/1020</f>
        <v>1.3996078431372547</v>
      </c>
      <c r="O16" s="16"/>
      <c r="P16" s="32"/>
      <c r="Q16" s="38"/>
      <c r="R16" s="38"/>
      <c r="S16" s="38"/>
      <c r="T16" s="62"/>
      <c r="U16" s="62"/>
      <c r="V16" s="62"/>
      <c r="W16" s="62"/>
      <c r="X16" s="11">
        <v>0.11</v>
      </c>
      <c r="Y16" s="101">
        <f t="shared" si="0"/>
        <v>2.8145179738562085</v>
      </c>
      <c r="Z16" s="143">
        <f t="shared" si="1"/>
        <v>4.0437499999999993</v>
      </c>
      <c r="AA16" s="143"/>
      <c r="AB16" s="143"/>
      <c r="AC16" s="142">
        <f t="shared" si="2"/>
        <v>1.4367469092619094</v>
      </c>
      <c r="AD16" s="172">
        <f t="shared" si="3"/>
        <v>2.8145179738562085</v>
      </c>
      <c r="AE16" s="171">
        <f t="shared" si="4"/>
        <v>5625374.2598284297</v>
      </c>
    </row>
    <row r="17" spans="1:31" s="46" customFormat="1" x14ac:dyDescent="0.25">
      <c r="A17" s="151">
        <v>9</v>
      </c>
      <c r="B17" s="146">
        <v>26387</v>
      </c>
      <c r="C17" s="147" t="s">
        <v>258</v>
      </c>
      <c r="D17" s="146" t="s">
        <v>46</v>
      </c>
      <c r="E17" s="161">
        <v>49860</v>
      </c>
      <c r="F17" s="16"/>
      <c r="G17" s="16"/>
      <c r="H17" s="16"/>
      <c r="I17" s="16"/>
      <c r="J17" s="16"/>
      <c r="K17" s="16"/>
      <c r="L17" s="16"/>
      <c r="M17" s="16"/>
      <c r="N17" s="16">
        <f>1200/100</f>
        <v>12</v>
      </c>
      <c r="O17" s="16"/>
      <c r="P17" s="37">
        <f>G32</f>
        <v>49.99</v>
      </c>
      <c r="Q17" s="37">
        <f>G33</f>
        <v>54.900000000000006</v>
      </c>
      <c r="R17" s="37">
        <f>G34</f>
        <v>52.400000000000006</v>
      </c>
      <c r="S17" s="37">
        <f>G35</f>
        <v>107.4</v>
      </c>
      <c r="T17" s="100"/>
      <c r="U17" s="100"/>
      <c r="V17" s="100"/>
      <c r="W17" s="100"/>
      <c r="X17" s="100"/>
      <c r="Y17" s="101">
        <f t="shared" si="0"/>
        <v>55.338000000000008</v>
      </c>
      <c r="Z17" s="143">
        <f t="shared" si="1"/>
        <v>53.650000000000006</v>
      </c>
      <c r="AA17" s="143"/>
      <c r="AB17" s="143"/>
      <c r="AC17" s="142">
        <f t="shared" si="2"/>
        <v>0.9694965484838628</v>
      </c>
      <c r="AD17" s="172">
        <f t="shared" si="3"/>
        <v>55.338000000000008</v>
      </c>
      <c r="AE17" s="171">
        <f t="shared" si="4"/>
        <v>2759152.6800000006</v>
      </c>
    </row>
    <row r="18" spans="1:31" ht="30" x14ac:dyDescent="0.25">
      <c r="A18" s="109">
        <v>10</v>
      </c>
      <c r="B18" s="12">
        <v>26387</v>
      </c>
      <c r="C18" s="13" t="s">
        <v>47</v>
      </c>
      <c r="D18" s="12" t="s">
        <v>43</v>
      </c>
      <c r="E18" s="160">
        <v>202</v>
      </c>
      <c r="F18" s="14">
        <f>2159550/(300*30)</f>
        <v>239.95</v>
      </c>
      <c r="G18" s="15">
        <v>149.9</v>
      </c>
      <c r="H18" s="15"/>
      <c r="I18" s="15"/>
      <c r="J18" s="16">
        <v>90.52</v>
      </c>
      <c r="K18" s="16"/>
      <c r="L18" s="16">
        <v>100.91</v>
      </c>
      <c r="M18" s="15"/>
      <c r="N18" s="16">
        <f>45468/3600</f>
        <v>12.63</v>
      </c>
      <c r="O18" s="16"/>
      <c r="P18" s="32"/>
      <c r="Q18" s="38"/>
      <c r="R18" s="38"/>
      <c r="S18" s="38"/>
      <c r="T18" s="62"/>
      <c r="U18" s="62"/>
      <c r="V18" s="62"/>
      <c r="W18" s="62"/>
      <c r="X18" s="62"/>
      <c r="Y18" s="101">
        <f t="shared" si="0"/>
        <v>118.782</v>
      </c>
      <c r="Z18" s="143">
        <f t="shared" si="1"/>
        <v>125.405</v>
      </c>
      <c r="AA18" s="143"/>
      <c r="AB18" s="143"/>
      <c r="AC18" s="142">
        <f t="shared" si="2"/>
        <v>1.0557576063713359</v>
      </c>
      <c r="AD18" s="172">
        <f t="shared" si="3"/>
        <v>118.782</v>
      </c>
      <c r="AE18" s="171">
        <f t="shared" si="4"/>
        <v>23993.964</v>
      </c>
    </row>
    <row r="19" spans="1:31" ht="30" x14ac:dyDescent="0.25">
      <c r="A19" s="109">
        <v>11</v>
      </c>
      <c r="B19" s="12">
        <v>26387</v>
      </c>
      <c r="C19" s="13" t="s">
        <v>48</v>
      </c>
      <c r="D19" s="12" t="s">
        <v>43</v>
      </c>
      <c r="E19" s="160">
        <v>90</v>
      </c>
      <c r="F19" s="15"/>
      <c r="G19" s="15"/>
      <c r="H19" s="15"/>
      <c r="I19" s="15"/>
      <c r="J19" s="16">
        <v>59.95</v>
      </c>
      <c r="K19" s="16"/>
      <c r="L19" s="16"/>
      <c r="M19" s="15">
        <v>99.9</v>
      </c>
      <c r="N19" s="16">
        <f>480000/7224</f>
        <v>66.44518272425249</v>
      </c>
      <c r="O19" s="16"/>
      <c r="P19" s="32"/>
      <c r="Q19" s="38"/>
      <c r="R19" s="38"/>
      <c r="S19" s="38"/>
      <c r="T19" s="62"/>
      <c r="U19" s="62"/>
      <c r="V19" s="62"/>
      <c r="W19" s="62"/>
      <c r="X19" s="62"/>
      <c r="Y19" s="101">
        <f t="shared" si="0"/>
        <v>75.431727574750838</v>
      </c>
      <c r="Z19" s="143">
        <f t="shared" si="1"/>
        <v>78.222591362126252</v>
      </c>
      <c r="AA19" s="143"/>
      <c r="AB19" s="143"/>
      <c r="AC19" s="142">
        <f t="shared" si="2"/>
        <v>1.0369985399659545</v>
      </c>
      <c r="AD19" s="172">
        <f t="shared" si="3"/>
        <v>75.431727574750838</v>
      </c>
      <c r="AE19" s="171">
        <f t="shared" si="4"/>
        <v>6788.8554817275754</v>
      </c>
    </row>
    <row r="20" spans="1:31" ht="15.75" thickBot="1" x14ac:dyDescent="0.3">
      <c r="A20" s="89"/>
      <c r="B20" s="118"/>
      <c r="C20" s="118"/>
      <c r="D20" s="118"/>
      <c r="E20" s="118"/>
      <c r="F20" s="152"/>
      <c r="G20" s="152"/>
      <c r="H20" s="152"/>
      <c r="I20" s="152"/>
      <c r="J20" s="153"/>
      <c r="K20" s="153"/>
      <c r="L20" s="153"/>
      <c r="M20" s="152"/>
      <c r="N20" s="153"/>
      <c r="O20" s="153"/>
      <c r="P20" s="116"/>
      <c r="Q20" s="117"/>
      <c r="R20" s="117"/>
      <c r="S20" s="117"/>
      <c r="T20" s="118"/>
      <c r="U20" s="118"/>
      <c r="V20" s="118"/>
      <c r="W20" s="118"/>
      <c r="X20" s="118"/>
      <c r="Y20" s="152"/>
      <c r="Z20" s="118"/>
      <c r="AA20" s="118"/>
      <c r="AB20" s="118"/>
      <c r="AC20" s="118"/>
      <c r="AD20" s="169" t="s">
        <v>49</v>
      </c>
      <c r="AE20" s="154">
        <f>SUM(AE14:AE19)</f>
        <v>8543006.5034006983</v>
      </c>
    </row>
    <row r="21" spans="1:31" ht="15.75" thickBot="1" x14ac:dyDescent="0.3">
      <c r="B21" s="139" t="s">
        <v>50</v>
      </c>
      <c r="C21" s="140" t="s">
        <v>51</v>
      </c>
      <c r="D21" s="141" t="s">
        <v>52</v>
      </c>
      <c r="AD21" s="176" t="s">
        <v>53</v>
      </c>
      <c r="AE21" s="177">
        <f>SUM(AE20+AE9)</f>
        <v>66456978.833038673</v>
      </c>
    </row>
    <row r="22" spans="1:31" x14ac:dyDescent="0.25">
      <c r="B22" s="41" t="s">
        <v>5</v>
      </c>
      <c r="C22" s="85" t="s">
        <v>54</v>
      </c>
      <c r="D22" s="82" t="s">
        <v>55</v>
      </c>
    </row>
    <row r="23" spans="1:31" x14ac:dyDescent="0.25">
      <c r="B23" s="41" t="s">
        <v>6</v>
      </c>
      <c r="C23" s="85" t="s">
        <v>56</v>
      </c>
      <c r="D23" s="82" t="s">
        <v>57</v>
      </c>
    </row>
    <row r="24" spans="1:31" x14ac:dyDescent="0.25">
      <c r="B24" s="41" t="s">
        <v>7</v>
      </c>
      <c r="C24" s="85" t="s">
        <v>58</v>
      </c>
      <c r="D24" s="82" t="s">
        <v>59</v>
      </c>
    </row>
    <row r="25" spans="1:31" x14ac:dyDescent="0.25">
      <c r="B25" s="41" t="s">
        <v>8</v>
      </c>
      <c r="C25" s="85" t="s">
        <v>60</v>
      </c>
      <c r="D25" s="82" t="s">
        <v>61</v>
      </c>
    </row>
    <row r="26" spans="1:31" x14ac:dyDescent="0.25">
      <c r="B26" s="41" t="s">
        <v>9</v>
      </c>
      <c r="C26" s="86" t="s">
        <v>62</v>
      </c>
      <c r="D26" s="82" t="s">
        <v>63</v>
      </c>
    </row>
    <row r="27" spans="1:31" x14ac:dyDescent="0.25">
      <c r="B27" s="41" t="s">
        <v>10</v>
      </c>
      <c r="C27" s="87" t="s">
        <v>64</v>
      </c>
      <c r="D27" s="82" t="s">
        <v>65</v>
      </c>
    </row>
    <row r="28" spans="1:31" x14ac:dyDescent="0.25">
      <c r="B28" s="41" t="s">
        <v>11</v>
      </c>
      <c r="C28" s="88" t="s">
        <v>66</v>
      </c>
      <c r="D28" s="82" t="s">
        <v>67</v>
      </c>
    </row>
    <row r="29" spans="1:31" ht="15.75" thickBot="1" x14ac:dyDescent="0.3">
      <c r="B29" s="41" t="s">
        <v>12</v>
      </c>
      <c r="C29" s="87" t="s">
        <v>68</v>
      </c>
      <c r="D29" s="82" t="s">
        <v>69</v>
      </c>
    </row>
    <row r="30" spans="1:31" ht="33.75" customHeight="1" x14ac:dyDescent="0.25">
      <c r="B30" s="43" t="s">
        <v>13</v>
      </c>
      <c r="C30" s="87" t="s">
        <v>70</v>
      </c>
      <c r="D30" s="83" t="s">
        <v>71</v>
      </c>
      <c r="E30" s="378" t="s">
        <v>72</v>
      </c>
      <c r="F30" s="379"/>
      <c r="G30" s="380"/>
    </row>
    <row r="31" spans="1:31" x14ac:dyDescent="0.25">
      <c r="B31" s="43" t="s">
        <v>14</v>
      </c>
      <c r="C31" s="87" t="s">
        <v>73</v>
      </c>
      <c r="D31" s="83" t="s">
        <v>74</v>
      </c>
      <c r="E31" s="41" t="s">
        <v>75</v>
      </c>
      <c r="F31" s="2" t="s">
        <v>76</v>
      </c>
      <c r="G31" s="42" t="s">
        <v>77</v>
      </c>
    </row>
    <row r="32" spans="1:31" x14ac:dyDescent="0.25">
      <c r="B32" s="27" t="s">
        <v>15</v>
      </c>
      <c r="C32" s="25" t="s">
        <v>78</v>
      </c>
      <c r="D32" s="84"/>
      <c r="E32" s="79">
        <f>'Pesquisa Operadoras'!$B$3</f>
        <v>39.99</v>
      </c>
      <c r="F32" s="79">
        <f>'Pesquisa Operadoras'!$C$3</f>
        <v>59.99</v>
      </c>
      <c r="G32" s="79">
        <f>AVERAGE(E32,F32)</f>
        <v>49.99</v>
      </c>
    </row>
    <row r="33" spans="2:7" x14ac:dyDescent="0.25">
      <c r="B33" s="27" t="s">
        <v>16</v>
      </c>
      <c r="C33" s="25" t="s">
        <v>79</v>
      </c>
      <c r="D33" s="84"/>
      <c r="E33" s="45">
        <f>'Pesquisa Operadoras'!$B$4</f>
        <v>29.9</v>
      </c>
      <c r="F33" s="45">
        <f>'Pesquisa Operadoras'!$C$4</f>
        <v>79.900000000000006</v>
      </c>
      <c r="G33" s="45">
        <f>AVERAGE(E33,F33)</f>
        <v>54.900000000000006</v>
      </c>
    </row>
    <row r="34" spans="2:7" x14ac:dyDescent="0.25">
      <c r="B34" s="27" t="s">
        <v>17</v>
      </c>
      <c r="C34" s="25" t="s">
        <v>80</v>
      </c>
      <c r="D34" s="84"/>
      <c r="E34" s="45">
        <f>'Pesquisa Operadoras'!$B$5</f>
        <v>34.9</v>
      </c>
      <c r="F34" s="45">
        <f>'Pesquisa Operadoras'!$C$5</f>
        <v>69.900000000000006</v>
      </c>
      <c r="G34" s="45">
        <f>AVERAGE(E34,F34)</f>
        <v>52.400000000000006</v>
      </c>
    </row>
    <row r="35" spans="2:7" ht="15.75" thickBot="1" x14ac:dyDescent="0.3">
      <c r="B35" s="44" t="s">
        <v>18</v>
      </c>
      <c r="C35" s="26" t="s">
        <v>81</v>
      </c>
      <c r="D35" s="93" t="s">
        <v>82</v>
      </c>
      <c r="E35" s="94">
        <f>'Pesquisa Operadoras'!$B$6</f>
        <v>44.9</v>
      </c>
      <c r="F35" s="94">
        <f>'Pesquisa Operadoras'!$C$6</f>
        <v>169.9</v>
      </c>
      <c r="G35" s="94">
        <f>AVERAGE(E35,F35)</f>
        <v>107.4</v>
      </c>
    </row>
    <row r="36" spans="2:7" x14ac:dyDescent="0.25">
      <c r="B36" s="81"/>
      <c r="C36" s="91"/>
      <c r="D36" s="96"/>
      <c r="E36" s="381" t="s">
        <v>83</v>
      </c>
      <c r="F36" s="381"/>
      <c r="G36" s="382"/>
    </row>
    <row r="37" spans="2:7" x14ac:dyDescent="0.25">
      <c r="B37" s="90"/>
      <c r="C37" s="92"/>
      <c r="D37" s="97"/>
      <c r="E37" s="95" t="s">
        <v>84</v>
      </c>
      <c r="F37" s="95" t="s">
        <v>85</v>
      </c>
      <c r="G37" s="98"/>
    </row>
    <row r="38" spans="2:7" x14ac:dyDescent="0.25">
      <c r="B38" s="41" t="s">
        <v>19</v>
      </c>
      <c r="C38" s="80" t="s">
        <v>78</v>
      </c>
      <c r="D38" s="99"/>
      <c r="E38" s="54">
        <v>109.99</v>
      </c>
      <c r="F38" s="54">
        <v>173.33</v>
      </c>
      <c r="G38" s="42"/>
    </row>
    <row r="39" spans="2:7" x14ac:dyDescent="0.25">
      <c r="B39" s="41" t="s">
        <v>20</v>
      </c>
      <c r="C39" s="80" t="s">
        <v>79</v>
      </c>
      <c r="D39" s="99"/>
      <c r="E39" s="54">
        <v>95</v>
      </c>
      <c r="F39" s="54">
        <v>160</v>
      </c>
      <c r="G39" s="42"/>
    </row>
    <row r="40" spans="2:7" x14ac:dyDescent="0.25">
      <c r="B40" s="41" t="s">
        <v>21</v>
      </c>
      <c r="C40" s="80" t="s">
        <v>80</v>
      </c>
      <c r="D40" s="99"/>
      <c r="E40" s="54">
        <v>99.9</v>
      </c>
      <c r="F40" s="54">
        <v>149.9</v>
      </c>
      <c r="G40" s="42"/>
    </row>
    <row r="41" spans="2:7" x14ac:dyDescent="0.25">
      <c r="B41" s="162" t="s">
        <v>22</v>
      </c>
      <c r="C41" s="163" t="s">
        <v>81</v>
      </c>
      <c r="D41" s="164"/>
      <c r="E41" s="165">
        <v>76.25</v>
      </c>
      <c r="F41" s="165">
        <v>152.5</v>
      </c>
      <c r="G41" s="166"/>
    </row>
    <row r="42" spans="2:7" x14ac:dyDescent="0.25">
      <c r="B42" s="6" t="s">
        <v>23</v>
      </c>
      <c r="C42" s="167" t="s">
        <v>86</v>
      </c>
      <c r="D42" s="168" t="s">
        <v>87</v>
      </c>
      <c r="E42" s="62"/>
      <c r="F42" s="2"/>
      <c r="G42" s="2"/>
    </row>
    <row r="43" spans="2:7" x14ac:dyDescent="0.25">
      <c r="D43" s="47"/>
    </row>
  </sheetData>
  <mergeCells count="24">
    <mergeCell ref="AC2:AC3"/>
    <mergeCell ref="AD2:AD3"/>
    <mergeCell ref="AE2:AE3"/>
    <mergeCell ref="Z11:Z12"/>
    <mergeCell ref="AC11:AC12"/>
    <mergeCell ref="AD11:AD12"/>
    <mergeCell ref="AE11:AE12"/>
    <mergeCell ref="AA2:AA3"/>
    <mergeCell ref="AB2:AB3"/>
    <mergeCell ref="AA11:AA12"/>
    <mergeCell ref="AB11:AB12"/>
    <mergeCell ref="E30:G30"/>
    <mergeCell ref="E36:G36"/>
    <mergeCell ref="Y2:Y3"/>
    <mergeCell ref="Z2:Z3"/>
    <mergeCell ref="Y11:Y12"/>
    <mergeCell ref="A12:A13"/>
    <mergeCell ref="C12:C13"/>
    <mergeCell ref="D12:D13"/>
    <mergeCell ref="A1:D1"/>
    <mergeCell ref="A2:A3"/>
    <mergeCell ref="C2:C3"/>
    <mergeCell ref="D2:D3"/>
    <mergeCell ref="A11:D11"/>
  </mergeCells>
  <hyperlinks>
    <hyperlink ref="B32" r:id="rId1" location="'Pesquisa Operadoras'!A1" display="Vivo"/>
    <hyperlink ref="B33" r:id="rId2" location="'Pesquisa Operadoras'!A62" display="Claro"/>
    <hyperlink ref="B34" r:id="rId3" location="'Pesquisa Operadoras'!A104" display="Tim"/>
    <hyperlink ref="B35" r:id="rId4" location="'Pesquisa Operadoras'!A154" display="Oi"/>
    <hyperlink ref="D35" r:id="rId5"/>
  </hyperlink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N5" sqref="N5"/>
    </sheetView>
  </sheetViews>
  <sheetFormatPr defaultRowHeight="15" x14ac:dyDescent="0.25"/>
  <cols>
    <col min="1" max="1" width="21.5703125" customWidth="1"/>
    <col min="2" max="2" width="14.28515625" customWidth="1"/>
    <col min="3" max="3" width="14" customWidth="1"/>
    <col min="6" max="6" width="14.5703125" customWidth="1"/>
    <col min="7" max="7" width="16" customWidth="1"/>
    <col min="8" max="8" width="19.140625" customWidth="1"/>
    <col min="9" max="9" width="13.7109375" customWidth="1"/>
    <col min="11" max="11" width="11.28515625" customWidth="1"/>
    <col min="12" max="12" width="20.28515625" bestFit="1" customWidth="1"/>
    <col min="13" max="13" width="14.5703125" customWidth="1"/>
    <col min="14" max="14" width="15.7109375" customWidth="1"/>
    <col min="15" max="15" width="11.28515625" customWidth="1"/>
  </cols>
  <sheetData>
    <row r="1" spans="1:15" ht="30" x14ac:dyDescent="0.25">
      <c r="A1" s="49" t="s">
        <v>88</v>
      </c>
      <c r="B1" s="49" t="s">
        <v>89</v>
      </c>
      <c r="C1" s="53" t="s">
        <v>90</v>
      </c>
      <c r="F1" s="57" t="s">
        <v>91</v>
      </c>
      <c r="G1" s="66" t="s">
        <v>92</v>
      </c>
      <c r="H1" s="66" t="s">
        <v>93</v>
      </c>
      <c r="I1" s="66" t="s">
        <v>94</v>
      </c>
      <c r="L1" s="69" t="s">
        <v>95</v>
      </c>
      <c r="M1" s="61" t="s">
        <v>96</v>
      </c>
      <c r="N1" s="61" t="s">
        <v>97</v>
      </c>
    </row>
    <row r="2" spans="1:15" x14ac:dyDescent="0.25">
      <c r="A2" s="50" t="s">
        <v>98</v>
      </c>
      <c r="B2" s="50" t="s">
        <v>99</v>
      </c>
      <c r="C2" s="54">
        <v>1804.05</v>
      </c>
      <c r="F2" s="56">
        <v>2572.17</v>
      </c>
      <c r="G2" s="67">
        <f>F2*0.7</f>
        <v>1800.519</v>
      </c>
      <c r="H2" s="67">
        <f>F2*0.6</f>
        <v>1543.3019999999999</v>
      </c>
      <c r="I2" s="67">
        <f>F2*0.5</f>
        <v>1286.085</v>
      </c>
      <c r="L2" s="69" t="s">
        <v>80</v>
      </c>
      <c r="M2" s="73">
        <v>99.9</v>
      </c>
      <c r="N2" s="73">
        <v>149.9</v>
      </c>
    </row>
    <row r="3" spans="1:15" ht="45" x14ac:dyDescent="0.25">
      <c r="A3" s="50" t="s">
        <v>100</v>
      </c>
      <c r="B3" s="50" t="s">
        <v>99</v>
      </c>
      <c r="C3" s="54">
        <v>1726.08</v>
      </c>
      <c r="F3" s="58" t="s">
        <v>101</v>
      </c>
      <c r="G3" s="67">
        <f>G2/30</f>
        <v>60.017299999999999</v>
      </c>
      <c r="H3" s="67">
        <f>H2/30</f>
        <v>51.443399999999997</v>
      </c>
      <c r="I3" s="67">
        <f>I2/30</f>
        <v>42.869500000000002</v>
      </c>
      <c r="L3" s="69" t="s">
        <v>79</v>
      </c>
      <c r="M3" s="54">
        <v>95</v>
      </c>
      <c r="N3" s="54">
        <v>160</v>
      </c>
    </row>
    <row r="4" spans="1:15" x14ac:dyDescent="0.25">
      <c r="A4" s="51" t="s">
        <v>102</v>
      </c>
      <c r="B4" s="50" t="s">
        <v>99</v>
      </c>
      <c r="C4" s="55">
        <v>1594.99</v>
      </c>
      <c r="F4" s="59"/>
      <c r="G4" s="68"/>
      <c r="H4" s="68"/>
      <c r="I4" s="68"/>
      <c r="L4" s="69" t="s">
        <v>103</v>
      </c>
      <c r="M4" s="73">
        <v>109.99</v>
      </c>
      <c r="N4" s="54">
        <v>173.33</v>
      </c>
    </row>
    <row r="5" spans="1:15" ht="30" x14ac:dyDescent="0.25">
      <c r="A5" s="51" t="s">
        <v>104</v>
      </c>
      <c r="B5" s="50" t="s">
        <v>105</v>
      </c>
      <c r="C5" s="55">
        <v>2799</v>
      </c>
      <c r="F5" s="58" t="s">
        <v>106</v>
      </c>
      <c r="G5" s="67">
        <f>M6*0.7</f>
        <v>66.6995</v>
      </c>
      <c r="H5" s="67">
        <f>M6*0.6</f>
        <v>57.170999999999999</v>
      </c>
      <c r="I5" s="67">
        <f>M6*0.5</f>
        <v>47.642499999999998</v>
      </c>
      <c r="L5" s="69" t="s">
        <v>81</v>
      </c>
      <c r="M5" s="54">
        <v>76.25</v>
      </c>
      <c r="N5" s="54">
        <v>152.5</v>
      </c>
    </row>
    <row r="6" spans="1:15" ht="30" x14ac:dyDescent="0.25">
      <c r="A6" s="51" t="s">
        <v>107</v>
      </c>
      <c r="B6" s="50" t="s">
        <v>105</v>
      </c>
      <c r="C6" s="55">
        <v>1999</v>
      </c>
      <c r="F6" s="58" t="s">
        <v>108</v>
      </c>
      <c r="G6" s="67">
        <f>N6*0.7</f>
        <v>111.25274999999999</v>
      </c>
      <c r="H6" s="67">
        <f>N6*0.6</f>
        <v>95.359499999999997</v>
      </c>
      <c r="I6" s="67">
        <f>N6*0.5</f>
        <v>79.466250000000002</v>
      </c>
      <c r="L6" s="69" t="s">
        <v>109</v>
      </c>
      <c r="M6" s="54">
        <f>AVERAGE(M2:M5)</f>
        <v>95.284999999999997</v>
      </c>
      <c r="N6" s="54">
        <f>AVERAGE(N2:N5)</f>
        <v>158.9325</v>
      </c>
    </row>
    <row r="7" spans="1:15" ht="30" x14ac:dyDescent="0.25">
      <c r="A7" s="51" t="s">
        <v>110</v>
      </c>
      <c r="B7" s="50" t="s">
        <v>105</v>
      </c>
      <c r="C7" s="55">
        <v>3799</v>
      </c>
      <c r="F7" s="60"/>
      <c r="G7" s="60"/>
      <c r="H7" s="60"/>
      <c r="I7" s="60"/>
    </row>
    <row r="8" spans="1:15" ht="45" x14ac:dyDescent="0.25">
      <c r="A8" s="51" t="s">
        <v>111</v>
      </c>
      <c r="B8" s="50" t="s">
        <v>105</v>
      </c>
      <c r="C8" s="55">
        <v>3999</v>
      </c>
      <c r="F8" s="61" t="s">
        <v>112</v>
      </c>
      <c r="G8" s="67">
        <f>G3+G5</f>
        <v>126.71680000000001</v>
      </c>
      <c r="H8" s="67">
        <f>H3+H5</f>
        <v>108.61439999999999</v>
      </c>
      <c r="I8" s="67">
        <f>I3+I5</f>
        <v>90.512</v>
      </c>
    </row>
    <row r="9" spans="1:15" ht="60" x14ac:dyDescent="0.25">
      <c r="A9" s="51" t="s">
        <v>113</v>
      </c>
      <c r="B9" s="50" t="s">
        <v>105</v>
      </c>
      <c r="C9" s="55">
        <v>2600.9899999999998</v>
      </c>
      <c r="F9" s="61" t="s">
        <v>114</v>
      </c>
      <c r="G9" s="67">
        <f>G3+G6</f>
        <v>171.27005</v>
      </c>
      <c r="H9" s="67">
        <f>H3+H6</f>
        <v>146.80289999999999</v>
      </c>
      <c r="I9" s="67">
        <f>I3+I6</f>
        <v>122.33575</v>
      </c>
      <c r="L9" s="58" t="s">
        <v>115</v>
      </c>
      <c r="M9" s="61" t="s">
        <v>116</v>
      </c>
      <c r="N9" s="61" t="s">
        <v>117</v>
      </c>
      <c r="O9" s="61" t="s">
        <v>118</v>
      </c>
    </row>
    <row r="10" spans="1:15" x14ac:dyDescent="0.25">
      <c r="A10" s="51" t="s">
        <v>119</v>
      </c>
      <c r="B10" s="50" t="s">
        <v>120</v>
      </c>
      <c r="C10" s="55">
        <v>2827.44</v>
      </c>
      <c r="F10" s="60"/>
      <c r="G10" s="60"/>
      <c r="H10" s="60"/>
      <c r="I10" s="60"/>
      <c r="L10" s="69" t="s">
        <v>121</v>
      </c>
      <c r="M10" s="54">
        <v>97.32</v>
      </c>
      <c r="N10" s="54"/>
      <c r="O10" s="54"/>
    </row>
    <row r="11" spans="1:15" x14ac:dyDescent="0.25">
      <c r="B11" s="52" t="s">
        <v>122</v>
      </c>
      <c r="C11" s="56">
        <f>AVERAGE(C2:C10)</f>
        <v>2572.172222222222</v>
      </c>
      <c r="L11" s="69" t="s">
        <v>123</v>
      </c>
      <c r="M11" s="54"/>
      <c r="N11" s="54">
        <v>97.32</v>
      </c>
      <c r="O11" s="54">
        <v>29.97</v>
      </c>
    </row>
    <row r="12" spans="1:15" x14ac:dyDescent="0.25">
      <c r="F12" s="387" t="s">
        <v>124</v>
      </c>
      <c r="G12" s="387"/>
      <c r="H12" s="387"/>
      <c r="I12" s="387"/>
      <c r="L12" s="69"/>
      <c r="M12" s="54"/>
      <c r="N12" s="54"/>
      <c r="O12" s="54"/>
    </row>
    <row r="13" spans="1:15" x14ac:dyDescent="0.25">
      <c r="F13" s="62"/>
      <c r="G13" s="69" t="s">
        <v>125</v>
      </c>
      <c r="H13" s="69" t="s">
        <v>126</v>
      </c>
      <c r="I13" s="62"/>
      <c r="L13" t="s">
        <v>127</v>
      </c>
      <c r="M13" s="388" t="s">
        <v>128</v>
      </c>
      <c r="N13" s="388"/>
    </row>
    <row r="14" spans="1:15" ht="30" x14ac:dyDescent="0.25">
      <c r="F14" s="61" t="s">
        <v>129</v>
      </c>
      <c r="G14" s="62">
        <f>100*G5/G8</f>
        <v>52.636666961286899</v>
      </c>
      <c r="H14" s="62">
        <f>100*G3/G8</f>
        <v>47.363333038713094</v>
      </c>
      <c r="I14" s="62">
        <f>SUM(G14:H14)</f>
        <v>100</v>
      </c>
      <c r="L14" t="s">
        <v>130</v>
      </c>
      <c r="M14" s="389" t="s">
        <v>131</v>
      </c>
      <c r="N14" s="389"/>
    </row>
    <row r="15" spans="1:15" ht="60" x14ac:dyDescent="0.25">
      <c r="F15" s="61" t="s">
        <v>132</v>
      </c>
      <c r="G15" s="62">
        <f>100*G6/G9</f>
        <v>64.957504245488337</v>
      </c>
      <c r="H15" s="62">
        <f>100*G3/G9</f>
        <v>35.042495754511663</v>
      </c>
      <c r="I15" s="62">
        <f>SUM(G15:H15)</f>
        <v>100</v>
      </c>
      <c r="L15" t="s">
        <v>133</v>
      </c>
      <c r="M15" s="390" t="s">
        <v>134</v>
      </c>
      <c r="N15" s="390"/>
      <c r="O15" s="390"/>
    </row>
    <row r="16" spans="1:15" ht="15.75" thickBot="1" x14ac:dyDescent="0.3">
      <c r="F16" s="63"/>
      <c r="G16" s="70"/>
      <c r="H16" s="70"/>
      <c r="I16" s="70"/>
      <c r="M16" s="390"/>
      <c r="N16" s="390"/>
      <c r="O16" s="390"/>
    </row>
    <row r="17" spans="6:9" ht="15.75" thickBot="1" x14ac:dyDescent="0.3">
      <c r="F17" s="64" t="s">
        <v>135</v>
      </c>
      <c r="G17" s="71">
        <f>AVERAGE(G14:G15)</f>
        <v>58.797085603387615</v>
      </c>
      <c r="H17" s="71">
        <f>AVERAGE(H14:H15)</f>
        <v>41.202914396612378</v>
      </c>
      <c r="I17" s="72"/>
    </row>
    <row r="18" spans="6:9" x14ac:dyDescent="0.25">
      <c r="F18" s="65"/>
      <c r="G18" s="11"/>
      <c r="H18" s="11"/>
      <c r="I18" s="11"/>
    </row>
    <row r="19" spans="6:9" x14ac:dyDescent="0.25">
      <c r="F19" s="65"/>
      <c r="G19" s="11"/>
      <c r="H19" s="11"/>
      <c r="I19" s="11"/>
    </row>
  </sheetData>
  <mergeCells count="4">
    <mergeCell ref="F12:I12"/>
    <mergeCell ref="M13:N13"/>
    <mergeCell ref="M14:N14"/>
    <mergeCell ref="M15:O1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9"/>
  <sheetViews>
    <sheetView workbookViewId="0">
      <selection sqref="A1:D1"/>
    </sheetView>
  </sheetViews>
  <sheetFormatPr defaultColWidth="9.140625" defaultRowHeight="15" x14ac:dyDescent="0.25"/>
  <cols>
    <col min="1" max="1" width="11.28515625" style="8" customWidth="1"/>
    <col min="2" max="2" width="25.28515625" style="8" bestFit="1" customWidth="1"/>
    <col min="3" max="3" width="22.42578125" style="8" bestFit="1" customWidth="1"/>
    <col min="4" max="4" width="12.85546875" style="8" bestFit="1" customWidth="1"/>
    <col min="5" max="16384" width="9.140625" style="8"/>
  </cols>
  <sheetData>
    <row r="1" spans="1:4" ht="19.5" thickBot="1" x14ac:dyDescent="0.35">
      <c r="A1" s="391" t="s">
        <v>136</v>
      </c>
      <c r="B1" s="391"/>
      <c r="C1" s="391"/>
      <c r="D1" s="391"/>
    </row>
    <row r="2" spans="1:4" ht="15.75" x14ac:dyDescent="0.25">
      <c r="A2" s="22" t="s">
        <v>137</v>
      </c>
      <c r="B2" s="23" t="s">
        <v>138</v>
      </c>
      <c r="C2" s="23" t="s">
        <v>76</v>
      </c>
      <c r="D2" s="24" t="s">
        <v>77</v>
      </c>
    </row>
    <row r="3" spans="1:4" x14ac:dyDescent="0.25">
      <c r="A3" s="27" t="s">
        <v>139</v>
      </c>
      <c r="B3" s="21">
        <v>39.99</v>
      </c>
      <c r="C3" s="21">
        <v>59.99</v>
      </c>
      <c r="D3" s="25">
        <f>AVERAGE(B3,C3)</f>
        <v>49.99</v>
      </c>
    </row>
    <row r="4" spans="1:4" x14ac:dyDescent="0.25">
      <c r="A4" s="28" t="s">
        <v>140</v>
      </c>
      <c r="B4" s="21">
        <v>29.9</v>
      </c>
      <c r="C4" s="21">
        <v>79.900000000000006</v>
      </c>
      <c r="D4" s="25">
        <f>AVERAGE(B4,C4)</f>
        <v>54.900000000000006</v>
      </c>
    </row>
    <row r="5" spans="1:4" x14ac:dyDescent="0.25">
      <c r="A5" s="27" t="s">
        <v>141</v>
      </c>
      <c r="B5" s="21">
        <f>AVERAGE(39.9,29.9)</f>
        <v>34.9</v>
      </c>
      <c r="C5" s="21">
        <v>69.900000000000006</v>
      </c>
      <c r="D5" s="25">
        <f>AVERAGE(B5,C5)</f>
        <v>52.400000000000006</v>
      </c>
    </row>
    <row r="6" spans="1:4" x14ac:dyDescent="0.25">
      <c r="A6" s="27" t="s">
        <v>142</v>
      </c>
      <c r="B6" s="21">
        <f>AVERAGE(29.9,59.9)</f>
        <v>44.9</v>
      </c>
      <c r="C6" s="21">
        <v>169.9</v>
      </c>
      <c r="D6" s="25">
        <f>AVERAGE(B6,C6)</f>
        <v>107.4</v>
      </c>
    </row>
    <row r="7" spans="1:4" ht="27" thickBot="1" x14ac:dyDescent="0.3">
      <c r="A7" s="29" t="s">
        <v>82</v>
      </c>
      <c r="B7" s="30"/>
      <c r="C7" s="30"/>
      <c r="D7" s="31"/>
    </row>
    <row r="8" spans="1:4" x14ac:dyDescent="0.25">
      <c r="B8" s="20"/>
      <c r="C8" s="20"/>
      <c r="D8" s="20"/>
    </row>
    <row r="9" spans="1:4" x14ac:dyDescent="0.25">
      <c r="B9" s="20"/>
      <c r="C9" s="20"/>
      <c r="D9" s="20"/>
    </row>
    <row r="10" spans="1:4" x14ac:dyDescent="0.25">
      <c r="B10" s="20"/>
      <c r="C10" s="20"/>
      <c r="D10" s="20"/>
    </row>
    <row r="11" spans="1:4" x14ac:dyDescent="0.25">
      <c r="B11" s="20"/>
      <c r="C11" s="20"/>
      <c r="D11" s="20"/>
    </row>
    <row r="12" spans="1:4" x14ac:dyDescent="0.25">
      <c r="B12" s="20"/>
      <c r="C12" s="20"/>
      <c r="D12" s="20"/>
    </row>
    <row r="13" spans="1:4" x14ac:dyDescent="0.25">
      <c r="B13" s="20"/>
      <c r="C13" s="20"/>
      <c r="D13" s="20"/>
    </row>
    <row r="14" spans="1:4" x14ac:dyDescent="0.25">
      <c r="B14" s="20"/>
      <c r="C14" s="20"/>
      <c r="D14" s="20"/>
    </row>
    <row r="199" spans="1:1" x14ac:dyDescent="0.25">
      <c r="A199"/>
    </row>
  </sheetData>
  <mergeCells count="1">
    <mergeCell ref="A1:D1"/>
  </mergeCells>
  <hyperlinks>
    <hyperlink ref="A3" r:id="rId1" location="'Pesquisa Operadoras'!A17"/>
    <hyperlink ref="A4" r:id="rId2" location="'Pesquisa Operadoras'!A63"/>
    <hyperlink ref="A5" r:id="rId3" location="'Pesquisa Operadoras'!A104"/>
    <hyperlink ref="A6" r:id="rId4" location="'Pesquisa Operadoras'!A154"/>
    <hyperlink ref="A7" r:id="rId5"/>
  </hyperlink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6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4"/>
  <sheetViews>
    <sheetView topLeftCell="A13" zoomScale="80" zoomScaleNormal="80" workbookViewId="0">
      <selection activeCell="C18" sqref="C18"/>
    </sheetView>
  </sheetViews>
  <sheetFormatPr defaultColWidth="62.42578125" defaultRowHeight="15" x14ac:dyDescent="0.25"/>
  <cols>
    <col min="1" max="1" width="5.28515625" bestFit="1" customWidth="1"/>
    <col min="2" max="2" width="12.7109375" customWidth="1"/>
    <col min="4" max="4" width="27.85546875" bestFit="1" customWidth="1"/>
    <col min="5" max="5" width="18" bestFit="1" customWidth="1"/>
    <col min="6" max="6" width="25.28515625" style="3" hidden="1" customWidth="1"/>
    <col min="7" max="8" width="15" style="3" hidden="1" customWidth="1"/>
    <col min="9" max="9" width="12.140625" style="3" hidden="1" customWidth="1"/>
    <col min="10" max="10" width="14.42578125" style="17" hidden="1" customWidth="1"/>
    <col min="11" max="11" width="12.140625" style="17" hidden="1" customWidth="1"/>
    <col min="12" max="12" width="14.42578125" style="17" hidden="1" customWidth="1"/>
    <col min="13" max="13" width="13.85546875" style="3" hidden="1" customWidth="1"/>
    <col min="14" max="14" width="13.85546875" style="17" hidden="1" customWidth="1"/>
    <col min="15" max="15" width="12.140625" style="19" hidden="1" customWidth="1"/>
    <col min="16" max="16" width="13.85546875" style="35" hidden="1" customWidth="1"/>
    <col min="17" max="18" width="13.85546875" style="40" hidden="1" customWidth="1"/>
    <col min="19" max="19" width="15" style="40" hidden="1" customWidth="1"/>
    <col min="20" max="23" width="17.28515625" hidden="1" customWidth="1"/>
    <col min="24" max="24" width="12.7109375" hidden="1" customWidth="1"/>
    <col min="25" max="25" width="42.42578125" style="3" hidden="1" customWidth="1"/>
    <col min="26" max="28" width="26.140625" hidden="1" customWidth="1"/>
    <col min="29" max="29" width="19.85546875" hidden="1" customWidth="1"/>
    <col min="30" max="30" width="26.7109375" bestFit="1" customWidth="1"/>
    <col min="31" max="31" width="28.42578125" customWidth="1"/>
  </cols>
  <sheetData>
    <row r="1" spans="1:31" ht="15.75" thickBot="1" x14ac:dyDescent="0.3">
      <c r="A1" s="369" t="s">
        <v>0</v>
      </c>
      <c r="B1" s="370"/>
      <c r="C1" s="370"/>
      <c r="D1" s="371"/>
      <c r="E1" s="178"/>
      <c r="F1" s="179"/>
      <c r="G1" s="179"/>
      <c r="H1" s="179"/>
      <c r="I1" s="179"/>
      <c r="J1" s="180"/>
      <c r="K1" s="180"/>
      <c r="L1" s="180"/>
      <c r="M1" s="179"/>
      <c r="N1" s="181"/>
      <c r="O1" s="180"/>
      <c r="P1" s="182"/>
      <c r="Q1" s="183"/>
      <c r="R1" s="183"/>
      <c r="S1" s="183"/>
      <c r="T1" s="184"/>
      <c r="U1" s="184"/>
      <c r="V1" s="184"/>
      <c r="W1" s="184"/>
      <c r="X1" s="184"/>
      <c r="Y1" s="185"/>
      <c r="Z1" s="184"/>
      <c r="AA1" s="184"/>
      <c r="AB1" s="184"/>
      <c r="AC1" s="184"/>
      <c r="AD1" s="184"/>
      <c r="AE1" s="186"/>
    </row>
    <row r="2" spans="1:31" ht="14.45" customHeight="1" x14ac:dyDescent="0.25">
      <c r="A2" s="372" t="s">
        <v>1</v>
      </c>
      <c r="B2" s="102" t="s">
        <v>2</v>
      </c>
      <c r="C2" s="374" t="s">
        <v>3</v>
      </c>
      <c r="D2" s="374" t="s">
        <v>4</v>
      </c>
      <c r="E2" s="103"/>
      <c r="F2" s="104" t="s">
        <v>5</v>
      </c>
      <c r="G2" s="104" t="s">
        <v>6</v>
      </c>
      <c r="H2" s="104" t="s">
        <v>7</v>
      </c>
      <c r="I2" s="104" t="s">
        <v>8</v>
      </c>
      <c r="J2" s="105" t="s">
        <v>9</v>
      </c>
      <c r="K2" s="105" t="s">
        <v>10</v>
      </c>
      <c r="L2" s="105" t="s">
        <v>11</v>
      </c>
      <c r="M2" s="104" t="s">
        <v>12</v>
      </c>
      <c r="N2" s="105" t="s">
        <v>13</v>
      </c>
      <c r="O2" s="105" t="s">
        <v>14</v>
      </c>
      <c r="P2" s="106" t="s">
        <v>15</v>
      </c>
      <c r="Q2" s="106" t="s">
        <v>16</v>
      </c>
      <c r="R2" s="106" t="s">
        <v>17</v>
      </c>
      <c r="S2" s="106" t="s">
        <v>18</v>
      </c>
      <c r="T2" s="106" t="s">
        <v>19</v>
      </c>
      <c r="U2" s="106" t="s">
        <v>20</v>
      </c>
      <c r="V2" s="106" t="s">
        <v>21</v>
      </c>
      <c r="W2" s="106" t="s">
        <v>22</v>
      </c>
      <c r="X2" s="106" t="s">
        <v>23</v>
      </c>
      <c r="Y2" s="396" t="s">
        <v>24</v>
      </c>
      <c r="Z2" s="396" t="s">
        <v>25</v>
      </c>
      <c r="AA2" s="396" t="s">
        <v>26</v>
      </c>
      <c r="AB2" s="396" t="s">
        <v>27</v>
      </c>
      <c r="AC2" s="396" t="s">
        <v>28</v>
      </c>
      <c r="AD2" s="383" t="s">
        <v>29</v>
      </c>
      <c r="AE2" s="385" t="s">
        <v>30</v>
      </c>
    </row>
    <row r="3" spans="1:31" x14ac:dyDescent="0.25">
      <c r="A3" s="373"/>
      <c r="B3" s="48" t="s">
        <v>31</v>
      </c>
      <c r="C3" s="375"/>
      <c r="D3" s="375"/>
      <c r="E3" s="195" t="s">
        <v>32</v>
      </c>
      <c r="F3" s="5"/>
      <c r="G3" s="2"/>
      <c r="H3" s="2"/>
      <c r="I3" s="2"/>
      <c r="J3" s="6"/>
      <c r="K3" s="6"/>
      <c r="L3" s="6"/>
      <c r="M3" s="2"/>
      <c r="N3" s="6"/>
      <c r="O3" s="6"/>
      <c r="P3" s="32"/>
      <c r="Q3" s="38"/>
      <c r="R3" s="38"/>
      <c r="S3" s="38"/>
      <c r="T3" s="62"/>
      <c r="U3" s="62"/>
      <c r="V3" s="62"/>
      <c r="W3" s="62"/>
      <c r="X3" s="62"/>
      <c r="Y3" s="397"/>
      <c r="Z3" s="397"/>
      <c r="AA3" s="397"/>
      <c r="AB3" s="397"/>
      <c r="AC3" s="397"/>
      <c r="AD3" s="384"/>
      <c r="AE3" s="386"/>
    </row>
    <row r="4" spans="1:31" ht="30" x14ac:dyDescent="0.25">
      <c r="A4" s="107">
        <v>1</v>
      </c>
      <c r="B4" s="4">
        <v>26115</v>
      </c>
      <c r="C4" s="1" t="s">
        <v>33</v>
      </c>
      <c r="D4" s="192" t="s">
        <v>34</v>
      </c>
      <c r="E4" s="196">
        <v>175907665</v>
      </c>
      <c r="F4" s="15"/>
      <c r="G4" s="14">
        <f>AVERAGE(20660/200000,18594/180000)</f>
        <v>0.1033</v>
      </c>
      <c r="H4" s="15"/>
      <c r="I4" s="14">
        <f>57750/1155000</f>
        <v>0.05</v>
      </c>
      <c r="J4" s="16"/>
      <c r="K4" s="16"/>
      <c r="L4" s="16"/>
      <c r="M4" s="15"/>
      <c r="N4" s="16"/>
      <c r="O4" s="16">
        <f>19804.08/198041</f>
        <v>9.9999899010810897E-2</v>
      </c>
      <c r="P4" s="33"/>
      <c r="Q4" s="37"/>
      <c r="R4" s="37"/>
      <c r="S4" s="37"/>
      <c r="T4" s="62"/>
      <c r="U4" s="62"/>
      <c r="V4" s="62"/>
      <c r="W4" s="62"/>
      <c r="X4" s="62">
        <v>9.7999999999999997E-3</v>
      </c>
      <c r="Y4" s="101">
        <f>AVERAGE(F4:X4)</f>
        <v>6.577497475270272E-2</v>
      </c>
      <c r="Z4" s="173">
        <f>MEDIAN(D4:V4)</f>
        <v>0.10164994950540546</v>
      </c>
      <c r="AA4" s="174">
        <f>SMALL(F4:X4,1)</f>
        <v>9.7999999999999997E-3</v>
      </c>
      <c r="AB4" s="175">
        <f>STDEV(F4:X4)</f>
        <v>4.4577724584137536E-2</v>
      </c>
      <c r="AC4" s="142">
        <f>AB4/Y4</f>
        <v>0.67773077453451736</v>
      </c>
      <c r="AD4" s="172">
        <f>Y4</f>
        <v>6.577497475270272E-2</v>
      </c>
      <c r="AE4" s="171">
        <f>AD4*E4</f>
        <v>11570322.224181889</v>
      </c>
    </row>
    <row r="5" spans="1:31" ht="30" x14ac:dyDescent="0.25">
      <c r="A5" s="107">
        <v>2</v>
      </c>
      <c r="B5" s="4">
        <v>26123</v>
      </c>
      <c r="C5" s="1" t="s">
        <v>35</v>
      </c>
      <c r="D5" s="192" t="s">
        <v>34</v>
      </c>
      <c r="E5" s="196">
        <v>97203462</v>
      </c>
      <c r="F5" s="15"/>
      <c r="G5" s="14">
        <f>28465.5/35000</f>
        <v>0.81330000000000002</v>
      </c>
      <c r="H5" s="15"/>
      <c r="I5" s="15">
        <f xml:space="preserve"> AVERAGE(99045.3/267690,139860/378000)</f>
        <v>0.37</v>
      </c>
      <c r="J5" s="16"/>
      <c r="K5" s="16"/>
      <c r="L5" s="16"/>
      <c r="M5" s="15"/>
      <c r="N5" s="16"/>
      <c r="O5" s="16">
        <f>AVERAGE(54493.1/68979,114354.99/141179)</f>
        <v>0.79999775293930031</v>
      </c>
      <c r="P5" s="34"/>
      <c r="Q5" s="39"/>
      <c r="R5" s="39"/>
      <c r="S5" s="39"/>
      <c r="T5" s="62"/>
      <c r="U5" s="62"/>
      <c r="V5" s="62"/>
      <c r="W5" s="62"/>
      <c r="X5" s="62">
        <v>0.05</v>
      </c>
      <c r="Y5" s="101">
        <f>AVERAGE(F5:X5)</f>
        <v>0.50832443823482509</v>
      </c>
      <c r="Z5" s="173">
        <f>MEDIAN(D5:V5)</f>
        <v>0.80664887646965022</v>
      </c>
      <c r="AA5" s="174">
        <f>SMALL(F5:X5,1)</f>
        <v>0.05</v>
      </c>
      <c r="AB5" s="175">
        <f>STDEV(F5:X5)</f>
        <v>0.36845549558525509</v>
      </c>
      <c r="AC5" s="142">
        <f>AB5/Y5</f>
        <v>0.72484316682615157</v>
      </c>
      <c r="AD5" s="172">
        <f>Y5</f>
        <v>0.50832443823482509</v>
      </c>
      <c r="AE5" s="171">
        <f>AD5*E5</f>
        <v>49410895.215630166</v>
      </c>
    </row>
    <row r="6" spans="1:31" ht="30" x14ac:dyDescent="0.25">
      <c r="A6" s="107">
        <v>3</v>
      </c>
      <c r="B6" s="4">
        <v>26131</v>
      </c>
      <c r="C6" s="1" t="s">
        <v>36</v>
      </c>
      <c r="D6" s="192" t="s">
        <v>34</v>
      </c>
      <c r="E6" s="196">
        <v>69769035</v>
      </c>
      <c r="F6" s="15"/>
      <c r="G6" s="14">
        <f>AVERAGE(1033/10000,619.8/6000)</f>
        <v>0.1033</v>
      </c>
      <c r="H6" s="15"/>
      <c r="I6" s="15">
        <f>154760.7/814530</f>
        <v>0.19</v>
      </c>
      <c r="J6" s="16"/>
      <c r="K6" s="16"/>
      <c r="L6" s="16"/>
      <c r="M6" s="15"/>
      <c r="N6" s="16"/>
      <c r="O6" s="16">
        <f>AVERAGE(8062.98/13218,6699.84/11964)</f>
        <v>0.58499999999999996</v>
      </c>
      <c r="P6" s="32"/>
      <c r="Q6" s="38"/>
      <c r="R6" s="38"/>
      <c r="S6" s="38"/>
      <c r="T6" s="62"/>
      <c r="U6" s="62"/>
      <c r="V6" s="62"/>
      <c r="W6" s="62"/>
      <c r="X6" s="62">
        <v>0.02</v>
      </c>
      <c r="Y6" s="101">
        <f>AVERAGE(F6:X6)</f>
        <v>0.224575</v>
      </c>
      <c r="Z6" s="173">
        <f>MEDIAN(D6:V6)</f>
        <v>0.38749999999999996</v>
      </c>
      <c r="AA6" s="174">
        <f>SMALL(F6:X6,1)</f>
        <v>0.02</v>
      </c>
      <c r="AB6" s="175">
        <f>STDEV(F6:X6)</f>
        <v>0.25010675553984274</v>
      </c>
      <c r="AC6" s="142">
        <f>AB6/Y6</f>
        <v>1.1136892153616509</v>
      </c>
      <c r="AD6" s="172">
        <f>Y6</f>
        <v>0.224575</v>
      </c>
      <c r="AE6" s="171">
        <f>AD6*E6</f>
        <v>15668381.035125</v>
      </c>
    </row>
    <row r="7" spans="1:31" ht="30" x14ac:dyDescent="0.25">
      <c r="A7" s="108">
        <v>4</v>
      </c>
      <c r="B7" s="9">
        <v>26140</v>
      </c>
      <c r="C7" s="10" t="s">
        <v>37</v>
      </c>
      <c r="D7" s="193" t="s">
        <v>34</v>
      </c>
      <c r="E7" s="196">
        <v>40657587</v>
      </c>
      <c r="F7" s="15"/>
      <c r="G7" s="14">
        <f>3053.4/2000</f>
        <v>1.5266999999999999</v>
      </c>
      <c r="H7" s="15"/>
      <c r="I7" s="15">
        <f xml:space="preserve"> AVERAGE(68076/111600,79876.8/185760)</f>
        <v>0.52</v>
      </c>
      <c r="J7" s="16"/>
      <c r="K7" s="16"/>
      <c r="L7" s="16"/>
      <c r="M7" s="15"/>
      <c r="N7" s="16"/>
      <c r="O7" s="16">
        <f>AVERAGE(18065.64/11964,18663.84/11964)</f>
        <v>1.5350000000000001</v>
      </c>
      <c r="P7" s="32"/>
      <c r="Q7" s="38"/>
      <c r="R7" s="38"/>
      <c r="S7" s="38"/>
      <c r="T7" s="62"/>
      <c r="U7" s="62"/>
      <c r="V7" s="62"/>
      <c r="W7" s="62"/>
      <c r="X7" s="62">
        <v>0.06</v>
      </c>
      <c r="Y7" s="101">
        <f>AVERAGE(F7:X7)</f>
        <v>0.91042500000000004</v>
      </c>
      <c r="Z7" s="173">
        <f>MEDIAN(D7:V7)</f>
        <v>1.53085</v>
      </c>
      <c r="AA7" s="174">
        <f>SMALL(F7:X7,1)</f>
        <v>0.06</v>
      </c>
      <c r="AB7" s="175">
        <f>STDEV(F7:X7)</f>
        <v>0.74061757281789253</v>
      </c>
      <c r="AC7" s="142">
        <f>AB7/Y7</f>
        <v>0.81348554006962959</v>
      </c>
      <c r="AD7" s="172">
        <f>Y7</f>
        <v>0.91042500000000004</v>
      </c>
      <c r="AE7" s="171">
        <f>AD7*E7</f>
        <v>37015683.644474998</v>
      </c>
    </row>
    <row r="8" spans="1:31" ht="25.15" customHeight="1" x14ac:dyDescent="0.25">
      <c r="A8" s="109">
        <v>5</v>
      </c>
      <c r="B8" s="12">
        <v>26158</v>
      </c>
      <c r="C8" s="13" t="s">
        <v>38</v>
      </c>
      <c r="D8" s="194" t="s">
        <v>34</v>
      </c>
      <c r="E8" s="196">
        <v>5222602</v>
      </c>
      <c r="F8" s="15">
        <f>AVERAGE(55200/(500*30),6000/(50*30),12000/(100*30),22080/(200*30))</f>
        <v>3.84</v>
      </c>
      <c r="G8" s="15">
        <f>6700/10000</f>
        <v>0.67</v>
      </c>
      <c r="H8" s="15"/>
      <c r="I8" s="15">
        <f xml:space="preserve"> AVERAGE(2091/2460,4600.2/2460)</f>
        <v>1.3599999999999999</v>
      </c>
      <c r="J8" s="16"/>
      <c r="K8" s="16"/>
      <c r="L8" s="16"/>
      <c r="M8" s="15"/>
      <c r="N8" s="16"/>
      <c r="O8" s="16">
        <f>13763.4/(925*12)</f>
        <v>1.2399459459459459</v>
      </c>
      <c r="P8" s="32"/>
      <c r="Q8" s="38"/>
      <c r="R8" s="38"/>
      <c r="S8" s="38"/>
      <c r="T8" s="62"/>
      <c r="U8" s="62"/>
      <c r="V8" s="62"/>
      <c r="W8" s="62"/>
      <c r="X8" s="62">
        <v>0.55000000000000004</v>
      </c>
      <c r="Y8" s="101">
        <f>AVERAGE(F8:X8)</f>
        <v>1.531989189189189</v>
      </c>
      <c r="Z8" s="173">
        <f>MEDIAN(D8:V8)</f>
        <v>1.3599999999999999</v>
      </c>
      <c r="AA8" s="174">
        <f>SMALL(F8:X8,1)</f>
        <v>0.55000000000000004</v>
      </c>
      <c r="AB8" s="175">
        <f>STDEV(F8:X8)</f>
        <v>1.3368911296273382</v>
      </c>
      <c r="AC8" s="142">
        <f>AB8/Y8</f>
        <v>0.87265049849006626</v>
      </c>
      <c r="AD8" s="172">
        <f>Y8</f>
        <v>1.531989189189189</v>
      </c>
      <c r="AE8" s="171">
        <f>AD8*E8</f>
        <v>8000969.8034378374</v>
      </c>
    </row>
    <row r="9" spans="1:31" s="11" customFormat="1" ht="15.75" thickBot="1" x14ac:dyDescent="0.3">
      <c r="A9" s="110"/>
      <c r="B9" s="111"/>
      <c r="C9" s="112"/>
      <c r="D9" s="111"/>
      <c r="E9" s="113"/>
      <c r="F9" s="114"/>
      <c r="G9" s="114"/>
      <c r="H9" s="114"/>
      <c r="I9" s="114"/>
      <c r="J9" s="115"/>
      <c r="K9" s="115"/>
      <c r="L9" s="115"/>
      <c r="M9" s="114"/>
      <c r="N9" s="115"/>
      <c r="O9" s="115"/>
      <c r="P9" s="116"/>
      <c r="Q9" s="117"/>
      <c r="R9" s="117"/>
      <c r="S9" s="117"/>
      <c r="T9" s="118"/>
      <c r="U9" s="118"/>
      <c r="V9" s="118"/>
      <c r="W9" s="118"/>
      <c r="X9" s="118"/>
      <c r="Y9" s="120"/>
      <c r="Z9" s="120"/>
      <c r="AA9" s="120"/>
      <c r="AB9" s="120"/>
      <c r="AC9" s="119"/>
      <c r="AD9" s="170" t="s">
        <v>39</v>
      </c>
      <c r="AE9" s="155">
        <f>SUM(AE4:AE8)</f>
        <v>121666251.92284989</v>
      </c>
    </row>
    <row r="10" spans="1:31" s="133" customFormat="1" ht="15.75" thickBot="1" x14ac:dyDescent="0.3">
      <c r="A10" s="121"/>
      <c r="B10" s="121"/>
      <c r="C10" s="122"/>
      <c r="D10" s="121"/>
      <c r="E10" s="123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5"/>
      <c r="Q10" s="126"/>
      <c r="R10" s="126"/>
      <c r="S10" s="126"/>
      <c r="T10" s="127"/>
      <c r="U10" s="127"/>
      <c r="V10" s="127"/>
      <c r="W10" s="127"/>
      <c r="X10" s="127"/>
      <c r="Y10" s="128"/>
      <c r="Z10" s="130"/>
      <c r="AA10" s="130"/>
      <c r="AB10" s="130"/>
      <c r="AC10" s="129"/>
      <c r="AD10" s="131"/>
      <c r="AE10" s="132"/>
    </row>
    <row r="11" spans="1:31" ht="14.45" customHeight="1" x14ac:dyDescent="0.25">
      <c r="A11" s="376" t="s">
        <v>40</v>
      </c>
      <c r="B11" s="377"/>
      <c r="C11" s="377"/>
      <c r="D11" s="377"/>
      <c r="E11" s="148"/>
      <c r="F11" s="134"/>
      <c r="G11" s="134"/>
      <c r="H11" s="134"/>
      <c r="I11" s="134"/>
      <c r="J11" s="135"/>
      <c r="K11" s="135"/>
      <c r="L11" s="135"/>
      <c r="M11" s="134"/>
      <c r="N11" s="135"/>
      <c r="O11" s="135"/>
      <c r="P11" s="136"/>
      <c r="Q11" s="137"/>
      <c r="R11" s="137"/>
      <c r="S11" s="137"/>
      <c r="T11" s="138"/>
      <c r="U11" s="138"/>
      <c r="V11" s="138"/>
      <c r="W11" s="138"/>
      <c r="X11" s="138"/>
      <c r="Y11" s="396" t="s">
        <v>24</v>
      </c>
      <c r="Z11" s="396" t="s">
        <v>25</v>
      </c>
      <c r="AA11" s="396" t="s">
        <v>26</v>
      </c>
      <c r="AB11" s="396" t="s">
        <v>27</v>
      </c>
      <c r="AC11" s="396" t="s">
        <v>28</v>
      </c>
      <c r="AD11" s="383" t="s">
        <v>29</v>
      </c>
      <c r="AE11" s="385" t="s">
        <v>30</v>
      </c>
    </row>
    <row r="12" spans="1:31" x14ac:dyDescent="0.25">
      <c r="A12" s="367" t="s">
        <v>41</v>
      </c>
      <c r="B12" s="321" t="s">
        <v>2</v>
      </c>
      <c r="C12" s="368" t="s">
        <v>3</v>
      </c>
      <c r="D12" s="368" t="s">
        <v>4</v>
      </c>
      <c r="E12" s="13"/>
      <c r="F12" s="7" t="s">
        <v>5</v>
      </c>
      <c r="G12" s="7" t="s">
        <v>6</v>
      </c>
      <c r="H12" s="7" t="s">
        <v>7</v>
      </c>
      <c r="I12" s="7" t="s">
        <v>8</v>
      </c>
      <c r="J12" s="18" t="s">
        <v>9</v>
      </c>
      <c r="K12" s="18" t="s">
        <v>10</v>
      </c>
      <c r="L12" s="18" t="s">
        <v>11</v>
      </c>
      <c r="M12" s="7" t="s">
        <v>12</v>
      </c>
      <c r="N12" s="18" t="s">
        <v>13</v>
      </c>
      <c r="O12" s="18" t="s">
        <v>14</v>
      </c>
      <c r="P12" s="36" t="s">
        <v>15</v>
      </c>
      <c r="Q12" s="36" t="s">
        <v>16</v>
      </c>
      <c r="R12" s="36" t="s">
        <v>17</v>
      </c>
      <c r="S12" s="36" t="s">
        <v>18</v>
      </c>
      <c r="T12" s="36" t="s">
        <v>19</v>
      </c>
      <c r="U12" s="36" t="s">
        <v>20</v>
      </c>
      <c r="V12" s="36" t="s">
        <v>21</v>
      </c>
      <c r="W12" s="36" t="s">
        <v>22</v>
      </c>
      <c r="X12" s="36" t="s">
        <v>23</v>
      </c>
      <c r="Y12" s="397"/>
      <c r="Z12" s="397"/>
      <c r="AA12" s="397"/>
      <c r="AB12" s="397"/>
      <c r="AC12" s="397"/>
      <c r="AD12" s="384"/>
      <c r="AE12" s="386"/>
    </row>
    <row r="13" spans="1:31" x14ac:dyDescent="0.25">
      <c r="A13" s="367"/>
      <c r="B13" s="321" t="s">
        <v>31</v>
      </c>
      <c r="C13" s="368"/>
      <c r="D13" s="368"/>
      <c r="E13" s="160" t="s">
        <v>32</v>
      </c>
      <c r="F13" s="15"/>
      <c r="G13" s="15"/>
      <c r="H13" s="15"/>
      <c r="I13" s="15"/>
      <c r="J13" s="16"/>
      <c r="K13" s="16"/>
      <c r="L13" s="16"/>
      <c r="M13" s="15"/>
      <c r="N13" s="16"/>
      <c r="O13" s="16"/>
      <c r="P13" s="32"/>
      <c r="Q13" s="38"/>
      <c r="R13" s="38"/>
      <c r="S13" s="38"/>
      <c r="T13" s="62"/>
      <c r="U13" s="62"/>
      <c r="V13" s="62"/>
      <c r="W13" s="62"/>
      <c r="X13" s="62"/>
      <c r="Y13" s="101"/>
      <c r="Z13" s="143"/>
      <c r="AA13" s="143"/>
      <c r="AB13" s="143"/>
      <c r="AC13" s="142"/>
      <c r="AD13" s="144"/>
      <c r="AE13" s="149"/>
    </row>
    <row r="14" spans="1:31" s="78" customFormat="1" ht="90" x14ac:dyDescent="0.25">
      <c r="A14" s="150">
        <v>6</v>
      </c>
      <c r="B14" s="51">
        <v>26387</v>
      </c>
      <c r="C14" s="145" t="s">
        <v>42</v>
      </c>
      <c r="D14" s="51" t="s">
        <v>43</v>
      </c>
      <c r="E14" s="196">
        <v>242635</v>
      </c>
      <c r="F14" s="74">
        <f>968745/(85*30)</f>
        <v>379.9</v>
      </c>
      <c r="G14" s="75"/>
      <c r="H14" s="75"/>
      <c r="I14" s="75"/>
      <c r="J14" s="75"/>
      <c r="K14" s="75"/>
      <c r="L14" s="75"/>
      <c r="M14" s="75"/>
      <c r="N14" s="75"/>
      <c r="O14" s="75"/>
      <c r="P14" s="76"/>
      <c r="Q14" s="77"/>
      <c r="R14" s="77"/>
      <c r="S14" s="77"/>
      <c r="T14" s="54">
        <v>173.33</v>
      </c>
      <c r="U14" s="54">
        <v>160</v>
      </c>
      <c r="V14" s="54">
        <v>149.9</v>
      </c>
      <c r="W14" s="54">
        <v>152.5</v>
      </c>
      <c r="X14" s="54"/>
      <c r="Y14" s="101">
        <f t="shared" ref="Y14:Y19" si="0">AVERAGE(F14:X14)</f>
        <v>203.126</v>
      </c>
      <c r="Z14" s="143">
        <f t="shared" ref="Z14:Z19" si="1">MEDIAN(D14:V14)</f>
        <v>173.33</v>
      </c>
      <c r="AA14" s="143"/>
      <c r="AB14" s="143"/>
      <c r="AC14" s="142">
        <f t="shared" ref="AC14:AC19" si="2">Z14/Y14</f>
        <v>0.85331272215275256</v>
      </c>
      <c r="AD14" s="172">
        <f t="shared" ref="AD14:AD19" si="3">Y14</f>
        <v>203.126</v>
      </c>
      <c r="AE14" s="171">
        <f t="shared" ref="AE14:AE19" si="4">AD14*E14</f>
        <v>49285477.009999998</v>
      </c>
    </row>
    <row r="15" spans="1:31" ht="75" x14ac:dyDescent="0.25">
      <c r="A15" s="109">
        <v>7</v>
      </c>
      <c r="B15" s="12">
        <v>26387</v>
      </c>
      <c r="C15" s="13" t="s">
        <v>44</v>
      </c>
      <c r="D15" s="12" t="s">
        <v>43</v>
      </c>
      <c r="E15" s="196">
        <v>437355</v>
      </c>
      <c r="F15" s="14">
        <f>1488658.5/(315*30)</f>
        <v>157.53</v>
      </c>
      <c r="G15" s="14">
        <v>154.94999999999999</v>
      </c>
      <c r="H15" s="14">
        <f>AVERAGE(154.95,119.95)</f>
        <v>137.44999999999999</v>
      </c>
      <c r="I15" s="15"/>
      <c r="J15" s="16">
        <v>117.96</v>
      </c>
      <c r="K15" s="16"/>
      <c r="L15" s="16">
        <v>97.91</v>
      </c>
      <c r="M15" s="15"/>
      <c r="N15" s="16">
        <f>AVERAGE(54880.91/624,603048.15/7224)</f>
        <v>85.714301180892761</v>
      </c>
      <c r="O15" s="16"/>
      <c r="P15" s="32"/>
      <c r="Q15" s="38"/>
      <c r="R15" s="38"/>
      <c r="S15" s="38"/>
      <c r="T15" s="54">
        <v>109.99</v>
      </c>
      <c r="U15" s="54">
        <v>95</v>
      </c>
      <c r="V15" s="54">
        <v>99.9</v>
      </c>
      <c r="W15" s="54">
        <v>76.25</v>
      </c>
      <c r="X15" s="54"/>
      <c r="Y15" s="101">
        <f t="shared" si="0"/>
        <v>113.26543011808928</v>
      </c>
      <c r="Z15" s="143">
        <f t="shared" si="1"/>
        <v>113.97499999999999</v>
      </c>
      <c r="AA15" s="143"/>
      <c r="AB15" s="143"/>
      <c r="AC15" s="142">
        <f t="shared" si="2"/>
        <v>1.0062646641713269</v>
      </c>
      <c r="AD15" s="172">
        <f t="shared" si="3"/>
        <v>113.26543011808928</v>
      </c>
      <c r="AE15" s="171">
        <f t="shared" si="4"/>
        <v>49537202.189296938</v>
      </c>
    </row>
    <row r="16" spans="1:31" x14ac:dyDescent="0.25">
      <c r="A16" s="109">
        <v>8</v>
      </c>
      <c r="B16" s="12">
        <v>27642</v>
      </c>
      <c r="C16" s="13" t="s">
        <v>45</v>
      </c>
      <c r="D16" s="12" t="s">
        <v>34</v>
      </c>
      <c r="E16" s="196">
        <v>7264963</v>
      </c>
      <c r="F16" s="15">
        <f>AVERAGE(55200/(500*30),6000/(50*30),12000/(100*30),22080/(200*30))</f>
        <v>3.84</v>
      </c>
      <c r="G16" s="15"/>
      <c r="H16" s="15"/>
      <c r="I16" s="15"/>
      <c r="J16" s="16">
        <v>1.63</v>
      </c>
      <c r="K16" s="16">
        <v>5.66</v>
      </c>
      <c r="L16" s="16"/>
      <c r="M16" s="15">
        <f>AVERAGE(3.45,2.8,4.45,6.29)</f>
        <v>4.2474999999999996</v>
      </c>
      <c r="N16" s="16">
        <f>1427.6/1020</f>
        <v>1.3996078431372547</v>
      </c>
      <c r="O16" s="16"/>
      <c r="P16" s="32"/>
      <c r="Q16" s="38"/>
      <c r="R16" s="38"/>
      <c r="S16" s="38"/>
      <c r="T16" s="62"/>
      <c r="U16" s="62"/>
      <c r="V16" s="62"/>
      <c r="W16" s="62"/>
      <c r="X16" s="11">
        <v>0.11</v>
      </c>
      <c r="Y16" s="101">
        <f t="shared" si="0"/>
        <v>2.8145179738562085</v>
      </c>
      <c r="Z16" s="143">
        <f t="shared" si="1"/>
        <v>4.0437499999999993</v>
      </c>
      <c r="AA16" s="143"/>
      <c r="AB16" s="143"/>
      <c r="AC16" s="142">
        <f t="shared" si="2"/>
        <v>1.4367469092619094</v>
      </c>
      <c r="AD16" s="172">
        <f t="shared" si="3"/>
        <v>2.8145179738562085</v>
      </c>
      <c r="AE16" s="171">
        <f t="shared" si="4"/>
        <v>20447368.942900322</v>
      </c>
    </row>
    <row r="17" spans="1:31" s="46" customFormat="1" x14ac:dyDescent="0.25">
      <c r="A17" s="151">
        <v>9</v>
      </c>
      <c r="B17" s="146">
        <v>26387</v>
      </c>
      <c r="C17" s="147" t="s">
        <v>258</v>
      </c>
      <c r="D17" s="146" t="s">
        <v>46</v>
      </c>
      <c r="E17" s="196">
        <v>333024</v>
      </c>
      <c r="F17" s="16"/>
      <c r="G17" s="16"/>
      <c r="H17" s="16"/>
      <c r="I17" s="16"/>
      <c r="J17" s="16"/>
      <c r="K17" s="16"/>
      <c r="L17" s="16"/>
      <c r="M17" s="16"/>
      <c r="N17" s="16">
        <f>1200/100</f>
        <v>12</v>
      </c>
      <c r="O17" s="16"/>
      <c r="P17" s="37">
        <f>G33</f>
        <v>49.99</v>
      </c>
      <c r="Q17" s="37">
        <f>G34</f>
        <v>54.900000000000006</v>
      </c>
      <c r="R17" s="37">
        <f>G35</f>
        <v>52.400000000000006</v>
      </c>
      <c r="S17" s="37">
        <f>G36</f>
        <v>107.4</v>
      </c>
      <c r="T17" s="100"/>
      <c r="U17" s="100"/>
      <c r="V17" s="100"/>
      <c r="W17" s="100"/>
      <c r="X17" s="100"/>
      <c r="Y17" s="101">
        <f t="shared" si="0"/>
        <v>55.338000000000008</v>
      </c>
      <c r="Z17" s="143">
        <f t="shared" si="1"/>
        <v>53.650000000000006</v>
      </c>
      <c r="AA17" s="143"/>
      <c r="AB17" s="143"/>
      <c r="AC17" s="142">
        <f t="shared" si="2"/>
        <v>0.9694965484838628</v>
      </c>
      <c r="AD17" s="172">
        <f t="shared" si="3"/>
        <v>55.338000000000008</v>
      </c>
      <c r="AE17" s="171">
        <f t="shared" si="4"/>
        <v>18428882.112000003</v>
      </c>
    </row>
    <row r="18" spans="1:31" ht="30" x14ac:dyDescent="0.25">
      <c r="A18" s="109">
        <v>10</v>
      </c>
      <c r="B18" s="12">
        <v>26387</v>
      </c>
      <c r="C18" s="13" t="s">
        <v>47</v>
      </c>
      <c r="D18" s="12" t="s">
        <v>43</v>
      </c>
      <c r="E18" s="196">
        <v>158238</v>
      </c>
      <c r="F18" s="14">
        <f>2159550/(300*30)</f>
        <v>239.95</v>
      </c>
      <c r="G18" s="15">
        <v>149.9</v>
      </c>
      <c r="H18" s="15"/>
      <c r="I18" s="15"/>
      <c r="J18" s="16">
        <v>90.52</v>
      </c>
      <c r="K18" s="16"/>
      <c r="L18" s="16">
        <v>100.91</v>
      </c>
      <c r="M18" s="15"/>
      <c r="N18" s="16">
        <f>45468/3600</f>
        <v>12.63</v>
      </c>
      <c r="O18" s="16"/>
      <c r="P18" s="32"/>
      <c r="Q18" s="38"/>
      <c r="R18" s="38"/>
      <c r="S18" s="38"/>
      <c r="T18" s="62"/>
      <c r="U18" s="62"/>
      <c r="V18" s="62"/>
      <c r="W18" s="62"/>
      <c r="X18" s="62"/>
      <c r="Y18" s="101">
        <f t="shared" si="0"/>
        <v>118.782</v>
      </c>
      <c r="Z18" s="143">
        <f t="shared" si="1"/>
        <v>125.405</v>
      </c>
      <c r="AA18" s="143"/>
      <c r="AB18" s="143"/>
      <c r="AC18" s="142">
        <f t="shared" si="2"/>
        <v>1.0557576063713359</v>
      </c>
      <c r="AD18" s="172">
        <f t="shared" si="3"/>
        <v>118.782</v>
      </c>
      <c r="AE18" s="171">
        <f t="shared" si="4"/>
        <v>18795826.116</v>
      </c>
    </row>
    <row r="19" spans="1:31" ht="30" x14ac:dyDescent="0.25">
      <c r="A19" s="109">
        <v>11</v>
      </c>
      <c r="B19" s="12">
        <v>26387</v>
      </c>
      <c r="C19" s="13" t="s">
        <v>48</v>
      </c>
      <c r="D19" s="12" t="s">
        <v>43</v>
      </c>
      <c r="E19" s="196">
        <v>102666</v>
      </c>
      <c r="F19" s="15"/>
      <c r="G19" s="15"/>
      <c r="H19" s="15"/>
      <c r="I19" s="15"/>
      <c r="J19" s="16">
        <v>59.95</v>
      </c>
      <c r="K19" s="16"/>
      <c r="L19" s="16"/>
      <c r="M19" s="15">
        <v>99.9</v>
      </c>
      <c r="N19" s="16">
        <f>480000/7224</f>
        <v>66.44518272425249</v>
      </c>
      <c r="O19" s="16"/>
      <c r="P19" s="32"/>
      <c r="Q19" s="38"/>
      <c r="R19" s="38"/>
      <c r="S19" s="38"/>
      <c r="T19" s="62"/>
      <c r="U19" s="62"/>
      <c r="V19" s="62"/>
      <c r="W19" s="62"/>
      <c r="X19" s="62"/>
      <c r="Y19" s="101">
        <f t="shared" si="0"/>
        <v>75.431727574750838</v>
      </c>
      <c r="Z19" s="143">
        <f t="shared" si="1"/>
        <v>83.172591362126241</v>
      </c>
      <c r="AA19" s="143"/>
      <c r="AB19" s="143"/>
      <c r="AC19" s="142">
        <f t="shared" si="2"/>
        <v>1.102620794144008</v>
      </c>
      <c r="AD19" s="172">
        <f t="shared" si="3"/>
        <v>75.431727574750838</v>
      </c>
      <c r="AE19" s="171">
        <f t="shared" si="4"/>
        <v>7744273.7431893693</v>
      </c>
    </row>
    <row r="20" spans="1:31" ht="15.75" thickBot="1" x14ac:dyDescent="0.3">
      <c r="A20" s="89"/>
      <c r="B20" s="118"/>
      <c r="C20" s="118"/>
      <c r="D20" s="118"/>
      <c r="E20" s="118"/>
      <c r="F20" s="152"/>
      <c r="G20" s="152"/>
      <c r="H20" s="152"/>
      <c r="I20" s="152"/>
      <c r="J20" s="153"/>
      <c r="K20" s="153"/>
      <c r="L20" s="153"/>
      <c r="M20" s="152"/>
      <c r="N20" s="153"/>
      <c r="O20" s="153"/>
      <c r="P20" s="116"/>
      <c r="Q20" s="117"/>
      <c r="R20" s="117"/>
      <c r="S20" s="117"/>
      <c r="T20" s="118"/>
      <c r="U20" s="118"/>
      <c r="V20" s="118"/>
      <c r="W20" s="118"/>
      <c r="X20" s="118"/>
      <c r="Y20" s="152"/>
      <c r="Z20" s="118"/>
      <c r="AA20" s="118"/>
      <c r="AB20" s="118"/>
      <c r="AC20" s="118"/>
      <c r="AD20" s="169" t="s">
        <v>49</v>
      </c>
      <c r="AE20" s="154">
        <f>SUM(AE14:AE19)</f>
        <v>164239030.1133866</v>
      </c>
    </row>
    <row r="21" spans="1:31" ht="15.75" thickBot="1" x14ac:dyDescent="0.3">
      <c r="A21" s="11"/>
      <c r="B21" s="187"/>
      <c r="C21" s="188"/>
      <c r="D21" s="11"/>
      <c r="E21" s="11"/>
      <c r="F21" s="189"/>
      <c r="G21" s="189"/>
      <c r="H21" s="189"/>
      <c r="I21" s="189"/>
      <c r="J21" s="19"/>
      <c r="K21" s="19"/>
      <c r="L21" s="19"/>
      <c r="M21" s="189"/>
      <c r="N21" s="19"/>
      <c r="T21" s="11"/>
      <c r="U21" s="11"/>
      <c r="V21" s="11"/>
      <c r="W21" s="11"/>
      <c r="X21" s="11"/>
      <c r="Y21" s="189"/>
      <c r="Z21" s="11"/>
      <c r="AA21" s="11"/>
      <c r="AB21" s="11"/>
      <c r="AC21" s="11"/>
      <c r="AD21" s="176" t="s">
        <v>143</v>
      </c>
      <c r="AE21" s="191">
        <f>SUM(AE20+AE9)</f>
        <v>285905282.03623652</v>
      </c>
    </row>
    <row r="22" spans="1:31" ht="15.75" thickBot="1" x14ac:dyDescent="0.3">
      <c r="B22" s="139" t="s">
        <v>50</v>
      </c>
      <c r="C22" s="140" t="s">
        <v>51</v>
      </c>
      <c r="D22" s="141" t="s">
        <v>52</v>
      </c>
      <c r="AD22" s="176"/>
    </row>
    <row r="23" spans="1:31" x14ac:dyDescent="0.25">
      <c r="B23" s="41" t="s">
        <v>5</v>
      </c>
      <c r="C23" s="85" t="s">
        <v>54</v>
      </c>
      <c r="D23" s="82" t="s">
        <v>55</v>
      </c>
    </row>
    <row r="24" spans="1:31" x14ac:dyDescent="0.25">
      <c r="B24" s="41" t="s">
        <v>6</v>
      </c>
      <c r="C24" s="85" t="s">
        <v>56</v>
      </c>
      <c r="D24" s="82" t="s">
        <v>57</v>
      </c>
    </row>
    <row r="25" spans="1:31" x14ac:dyDescent="0.25">
      <c r="B25" s="41" t="s">
        <v>7</v>
      </c>
      <c r="C25" s="85" t="s">
        <v>58</v>
      </c>
      <c r="D25" s="82" t="s">
        <v>59</v>
      </c>
    </row>
    <row r="26" spans="1:31" x14ac:dyDescent="0.25">
      <c r="B26" s="41" t="s">
        <v>8</v>
      </c>
      <c r="C26" s="85" t="s">
        <v>60</v>
      </c>
      <c r="D26" s="82" t="s">
        <v>61</v>
      </c>
    </row>
    <row r="27" spans="1:31" x14ac:dyDescent="0.25">
      <c r="B27" s="41" t="s">
        <v>9</v>
      </c>
      <c r="C27" s="86" t="s">
        <v>62</v>
      </c>
      <c r="D27" s="82" t="s">
        <v>63</v>
      </c>
    </row>
    <row r="28" spans="1:31" x14ac:dyDescent="0.25">
      <c r="B28" s="41" t="s">
        <v>10</v>
      </c>
      <c r="C28" s="87" t="s">
        <v>64</v>
      </c>
      <c r="D28" s="82" t="s">
        <v>65</v>
      </c>
    </row>
    <row r="29" spans="1:31" x14ac:dyDescent="0.25">
      <c r="B29" s="41" t="s">
        <v>11</v>
      </c>
      <c r="C29" s="88" t="s">
        <v>66</v>
      </c>
      <c r="D29" s="82" t="s">
        <v>67</v>
      </c>
    </row>
    <row r="30" spans="1:31" ht="15.75" thickBot="1" x14ac:dyDescent="0.3">
      <c r="B30" s="41" t="s">
        <v>12</v>
      </c>
      <c r="C30" s="87" t="s">
        <v>68</v>
      </c>
      <c r="D30" s="82" t="s">
        <v>69</v>
      </c>
    </row>
    <row r="31" spans="1:31" ht="72" customHeight="1" x14ac:dyDescent="0.25">
      <c r="B31" s="43" t="s">
        <v>13</v>
      </c>
      <c r="C31" s="87" t="s">
        <v>70</v>
      </c>
      <c r="D31" s="83" t="s">
        <v>71</v>
      </c>
      <c r="E31" s="392" t="s">
        <v>72</v>
      </c>
      <c r="F31" s="393"/>
      <c r="G31" s="394"/>
    </row>
    <row r="32" spans="1:31" x14ac:dyDescent="0.25">
      <c r="B32" s="43" t="s">
        <v>14</v>
      </c>
      <c r="C32" s="87" t="s">
        <v>73</v>
      </c>
      <c r="D32" s="83" t="s">
        <v>74</v>
      </c>
      <c r="E32" s="41" t="s">
        <v>75</v>
      </c>
      <c r="F32" s="2" t="s">
        <v>76</v>
      </c>
      <c r="G32" s="42" t="s">
        <v>77</v>
      </c>
    </row>
    <row r="33" spans="1:31" x14ac:dyDescent="0.25">
      <c r="B33" s="27" t="s">
        <v>15</v>
      </c>
      <c r="C33" s="25" t="s">
        <v>78</v>
      </c>
      <c r="D33" s="84"/>
      <c r="E33" s="79">
        <f>'Pesquisa Operadoras'!$B$3</f>
        <v>39.99</v>
      </c>
      <c r="F33" s="79">
        <f>'Pesquisa Operadoras'!$C$3</f>
        <v>59.99</v>
      </c>
      <c r="G33" s="79">
        <f>AVERAGE(E33,F33)</f>
        <v>49.99</v>
      </c>
    </row>
    <row r="34" spans="1:31" s="3" customFormat="1" x14ac:dyDescent="0.25">
      <c r="A34"/>
      <c r="B34" s="27" t="s">
        <v>16</v>
      </c>
      <c r="C34" s="25" t="s">
        <v>79</v>
      </c>
      <c r="D34" s="84"/>
      <c r="E34" s="45">
        <f>'Pesquisa Operadoras'!$B$4</f>
        <v>29.9</v>
      </c>
      <c r="F34" s="45">
        <f>'Pesquisa Operadoras'!$C$4</f>
        <v>79.900000000000006</v>
      </c>
      <c r="G34" s="45">
        <f>AVERAGE(E34,F34)</f>
        <v>54.900000000000006</v>
      </c>
      <c r="J34" s="17"/>
      <c r="K34" s="17"/>
      <c r="L34" s="17"/>
      <c r="N34" s="17"/>
      <c r="O34" s="19"/>
      <c r="P34" s="35"/>
      <c r="Q34" s="40"/>
      <c r="R34" s="40"/>
      <c r="S34" s="40"/>
      <c r="T34"/>
      <c r="U34"/>
      <c r="V34"/>
      <c r="W34"/>
      <c r="X34"/>
      <c r="Z34"/>
      <c r="AA34"/>
      <c r="AB34"/>
      <c r="AC34"/>
      <c r="AD34"/>
      <c r="AE34"/>
    </row>
    <row r="35" spans="1:31" s="3" customFormat="1" x14ac:dyDescent="0.25">
      <c r="A35"/>
      <c r="B35" s="27" t="s">
        <v>17</v>
      </c>
      <c r="C35" s="25" t="s">
        <v>80</v>
      </c>
      <c r="D35" s="84"/>
      <c r="E35" s="45">
        <f>'Pesquisa Operadoras'!$B$5</f>
        <v>34.9</v>
      </c>
      <c r="F35" s="45">
        <f>'Pesquisa Operadoras'!$C$5</f>
        <v>69.900000000000006</v>
      </c>
      <c r="G35" s="45">
        <f>AVERAGE(E35,F35)</f>
        <v>52.400000000000006</v>
      </c>
      <c r="J35" s="17"/>
      <c r="K35" s="17"/>
      <c r="L35" s="17"/>
      <c r="N35" s="17"/>
      <c r="O35" s="19"/>
      <c r="P35" s="35"/>
      <c r="Q35" s="40"/>
      <c r="R35" s="40"/>
      <c r="S35" s="40"/>
      <c r="T35"/>
      <c r="U35"/>
      <c r="V35"/>
      <c r="W35"/>
      <c r="X35"/>
      <c r="Z35"/>
      <c r="AA35"/>
      <c r="AB35"/>
      <c r="AC35"/>
      <c r="AD35"/>
      <c r="AE35"/>
    </row>
    <row r="36" spans="1:31" s="3" customFormat="1" ht="15.75" thickBot="1" x14ac:dyDescent="0.3">
      <c r="A36"/>
      <c r="B36" s="44" t="s">
        <v>18</v>
      </c>
      <c r="C36" s="26" t="s">
        <v>81</v>
      </c>
      <c r="D36" s="93" t="s">
        <v>82</v>
      </c>
      <c r="E36" s="94">
        <f>'Pesquisa Operadoras'!$B$6</f>
        <v>44.9</v>
      </c>
      <c r="F36" s="94">
        <f>'Pesquisa Operadoras'!$C$6</f>
        <v>169.9</v>
      </c>
      <c r="G36" s="94">
        <f>AVERAGE(E36,F36)</f>
        <v>107.4</v>
      </c>
      <c r="J36" s="17"/>
      <c r="K36" s="17"/>
      <c r="L36" s="17"/>
      <c r="N36" s="17"/>
      <c r="O36" s="19"/>
      <c r="P36" s="35"/>
      <c r="Q36" s="40"/>
      <c r="R36" s="40"/>
      <c r="S36" s="40"/>
      <c r="T36"/>
      <c r="U36"/>
      <c r="V36"/>
      <c r="W36"/>
      <c r="X36"/>
      <c r="Z36"/>
      <c r="AA36"/>
      <c r="AB36"/>
      <c r="AC36"/>
      <c r="AD36"/>
      <c r="AE36"/>
    </row>
    <row r="37" spans="1:31" s="3" customFormat="1" ht="14.45" customHeight="1" x14ac:dyDescent="0.25">
      <c r="A37"/>
      <c r="B37" s="81"/>
      <c r="C37" s="91"/>
      <c r="D37" s="96"/>
      <c r="E37" s="395" t="s">
        <v>83</v>
      </c>
      <c r="F37" s="393"/>
      <c r="G37" s="394"/>
      <c r="J37" s="17"/>
      <c r="K37" s="17"/>
      <c r="L37" s="17"/>
      <c r="N37" s="17"/>
      <c r="O37" s="19"/>
      <c r="P37" s="35"/>
      <c r="Q37" s="40"/>
      <c r="R37" s="40"/>
      <c r="S37" s="40"/>
      <c r="T37"/>
      <c r="U37"/>
      <c r="V37"/>
      <c r="W37"/>
      <c r="X37"/>
      <c r="Z37"/>
      <c r="AA37"/>
      <c r="AB37"/>
      <c r="AC37"/>
      <c r="AD37"/>
      <c r="AE37"/>
    </row>
    <row r="38" spans="1:31" s="3" customFormat="1" x14ac:dyDescent="0.25">
      <c r="A38"/>
      <c r="B38" s="90"/>
      <c r="C38" s="92"/>
      <c r="D38" s="97"/>
      <c r="E38" s="95" t="s">
        <v>84</v>
      </c>
      <c r="F38" s="95" t="s">
        <v>85</v>
      </c>
      <c r="G38" s="98"/>
      <c r="J38" s="17"/>
      <c r="K38" s="17"/>
      <c r="L38" s="17"/>
      <c r="N38" s="17"/>
      <c r="O38" s="19"/>
      <c r="P38" s="35"/>
      <c r="Q38" s="40"/>
      <c r="R38" s="40"/>
      <c r="S38" s="40"/>
      <c r="T38"/>
      <c r="U38"/>
      <c r="V38"/>
      <c r="W38"/>
      <c r="X38"/>
      <c r="Z38"/>
      <c r="AA38"/>
      <c r="AB38"/>
      <c r="AC38"/>
      <c r="AD38"/>
      <c r="AE38"/>
    </row>
    <row r="39" spans="1:31" s="3" customFormat="1" x14ac:dyDescent="0.25">
      <c r="A39"/>
      <c r="B39" s="41" t="s">
        <v>19</v>
      </c>
      <c r="C39" s="80" t="s">
        <v>78</v>
      </c>
      <c r="D39" s="99"/>
      <c r="E39" s="54">
        <v>109.99</v>
      </c>
      <c r="F39" s="54">
        <v>173.33</v>
      </c>
      <c r="G39" s="42"/>
      <c r="J39" s="17"/>
      <c r="K39" s="17"/>
      <c r="L39" s="17"/>
      <c r="N39" s="17"/>
      <c r="O39" s="19"/>
      <c r="P39" s="35"/>
      <c r="Q39" s="40"/>
      <c r="R39" s="40"/>
      <c r="S39" s="40"/>
      <c r="T39"/>
      <c r="U39"/>
      <c r="V39"/>
      <c r="W39"/>
      <c r="X39"/>
      <c r="Z39"/>
      <c r="AA39"/>
      <c r="AB39"/>
      <c r="AC39"/>
      <c r="AD39"/>
      <c r="AE39"/>
    </row>
    <row r="40" spans="1:31" s="3" customFormat="1" x14ac:dyDescent="0.25">
      <c r="A40"/>
      <c r="B40" s="41" t="s">
        <v>20</v>
      </c>
      <c r="C40" s="80" t="s">
        <v>79</v>
      </c>
      <c r="D40" s="99"/>
      <c r="E40" s="54">
        <v>95</v>
      </c>
      <c r="F40" s="54">
        <v>160</v>
      </c>
      <c r="G40" s="42"/>
      <c r="J40" s="17"/>
      <c r="K40" s="17"/>
      <c r="L40" s="17"/>
      <c r="N40" s="17"/>
      <c r="O40" s="19"/>
      <c r="P40" s="35"/>
      <c r="Q40" s="40"/>
      <c r="R40" s="40"/>
      <c r="S40" s="40"/>
      <c r="T40"/>
      <c r="U40"/>
      <c r="V40"/>
      <c r="W40"/>
      <c r="X40"/>
      <c r="Z40"/>
      <c r="AA40"/>
      <c r="AB40"/>
      <c r="AC40"/>
      <c r="AD40"/>
      <c r="AE40"/>
    </row>
    <row r="41" spans="1:31" s="3" customFormat="1" x14ac:dyDescent="0.25">
      <c r="A41"/>
      <c r="B41" s="41" t="s">
        <v>21</v>
      </c>
      <c r="C41" s="80" t="s">
        <v>80</v>
      </c>
      <c r="D41" s="99"/>
      <c r="E41" s="54">
        <v>99.9</v>
      </c>
      <c r="F41" s="54">
        <v>149.9</v>
      </c>
      <c r="G41" s="42"/>
      <c r="J41" s="17"/>
      <c r="K41" s="17"/>
      <c r="L41" s="17"/>
      <c r="N41" s="17"/>
      <c r="O41" s="19"/>
      <c r="P41" s="35"/>
      <c r="Q41" s="40"/>
      <c r="R41" s="40"/>
      <c r="S41" s="40"/>
      <c r="T41"/>
      <c r="U41"/>
      <c r="V41"/>
      <c r="W41"/>
      <c r="X41"/>
      <c r="Z41"/>
      <c r="AA41"/>
      <c r="AB41"/>
      <c r="AC41"/>
      <c r="AD41"/>
      <c r="AE41"/>
    </row>
    <row r="42" spans="1:31" s="3" customFormat="1" x14ac:dyDescent="0.25">
      <c r="A42"/>
      <c r="B42" s="162" t="s">
        <v>22</v>
      </c>
      <c r="C42" s="163" t="s">
        <v>81</v>
      </c>
      <c r="D42" s="164"/>
      <c r="E42" s="165">
        <v>76.25</v>
      </c>
      <c r="F42" s="165">
        <v>152.5</v>
      </c>
      <c r="G42" s="166"/>
      <c r="J42" s="17"/>
      <c r="K42" s="17"/>
      <c r="L42" s="17"/>
      <c r="N42" s="17"/>
      <c r="O42" s="19"/>
      <c r="P42" s="35"/>
      <c r="Q42" s="40"/>
      <c r="R42" s="40"/>
      <c r="S42" s="40"/>
      <c r="T42"/>
      <c r="U42"/>
      <c r="V42"/>
      <c r="W42"/>
      <c r="X42"/>
      <c r="Z42"/>
      <c r="AA42"/>
      <c r="AB42"/>
      <c r="AC42"/>
      <c r="AD42"/>
      <c r="AE42"/>
    </row>
    <row r="43" spans="1:31" s="3" customFormat="1" x14ac:dyDescent="0.25">
      <c r="A43"/>
      <c r="B43" s="6" t="s">
        <v>23</v>
      </c>
      <c r="C43" s="167" t="s">
        <v>86</v>
      </c>
      <c r="D43" s="168" t="s">
        <v>87</v>
      </c>
      <c r="E43" s="62"/>
      <c r="F43" s="2"/>
      <c r="G43" s="2"/>
      <c r="J43" s="17"/>
      <c r="K43" s="17"/>
      <c r="L43" s="17"/>
      <c r="N43" s="17"/>
      <c r="O43" s="19"/>
      <c r="P43" s="35"/>
      <c r="Q43" s="40"/>
      <c r="R43" s="40"/>
      <c r="S43" s="40"/>
      <c r="T43"/>
      <c r="U43"/>
      <c r="V43"/>
      <c r="W43"/>
      <c r="X43"/>
      <c r="Z43"/>
      <c r="AA43"/>
      <c r="AB43"/>
      <c r="AC43"/>
      <c r="AD43"/>
      <c r="AE43"/>
    </row>
    <row r="44" spans="1:31" s="3" customFormat="1" x14ac:dyDescent="0.25">
      <c r="A44"/>
      <c r="B44"/>
      <c r="C44"/>
      <c r="D44" s="47"/>
      <c r="E44"/>
      <c r="J44" s="17"/>
      <c r="K44" s="17"/>
      <c r="L44" s="17"/>
      <c r="N44" s="17"/>
      <c r="O44" s="19"/>
      <c r="P44" s="35"/>
      <c r="Q44" s="40"/>
      <c r="R44" s="40"/>
      <c r="S44" s="40"/>
      <c r="T44"/>
      <c r="U44"/>
      <c r="V44"/>
      <c r="W44"/>
      <c r="X44"/>
      <c r="Z44"/>
      <c r="AA44"/>
      <c r="AB44"/>
      <c r="AC44"/>
      <c r="AD44"/>
      <c r="AE44"/>
    </row>
  </sheetData>
  <mergeCells count="24">
    <mergeCell ref="A1:D1"/>
    <mergeCell ref="A2:A3"/>
    <mergeCell ref="C2:C3"/>
    <mergeCell ref="D2:D3"/>
    <mergeCell ref="AD2:AD3"/>
    <mergeCell ref="AE2:AE3"/>
    <mergeCell ref="A11:D11"/>
    <mergeCell ref="Y11:Y12"/>
    <mergeCell ref="Z11:Z12"/>
    <mergeCell ref="AA11:AA12"/>
    <mergeCell ref="AB11:AB12"/>
    <mergeCell ref="AD11:AD12"/>
    <mergeCell ref="AE11:AE12"/>
    <mergeCell ref="A12:A13"/>
    <mergeCell ref="C12:C13"/>
    <mergeCell ref="D12:D13"/>
    <mergeCell ref="E31:G31"/>
    <mergeCell ref="E37:G37"/>
    <mergeCell ref="Z2:Z3"/>
    <mergeCell ref="Y2:Y3"/>
    <mergeCell ref="AC11:AC12"/>
    <mergeCell ref="AA2:AA3"/>
    <mergeCell ref="AB2:AB3"/>
    <mergeCell ref="AC2:AC3"/>
  </mergeCells>
  <hyperlinks>
    <hyperlink ref="B33" r:id="rId1" location="'Pesquisa Operadoras'!A1" display="Vivo"/>
    <hyperlink ref="B34" r:id="rId2" location="'Pesquisa Operadoras'!A62" display="Claro"/>
    <hyperlink ref="B35" r:id="rId3" location="'Pesquisa Operadoras'!A104" display="Tim"/>
    <hyperlink ref="B36" r:id="rId4" location="'Pesquisa Operadoras'!A154" display="Oi"/>
    <hyperlink ref="D36" r:id="rId5"/>
  </hyperlink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3"/>
  <sheetViews>
    <sheetView zoomScale="80" zoomScaleNormal="80" workbookViewId="0">
      <pane ySplit="3" topLeftCell="A4" activePane="bottomLeft" state="frozen"/>
      <selection pane="bottomLeft" activeCell="F25" sqref="F25"/>
    </sheetView>
  </sheetViews>
  <sheetFormatPr defaultColWidth="62.42578125" defaultRowHeight="15" x14ac:dyDescent="0.25"/>
  <cols>
    <col min="1" max="1" width="5.28515625" bestFit="1" customWidth="1"/>
    <col min="2" max="2" width="12.7109375" customWidth="1"/>
    <col min="4" max="4" width="27.85546875" bestFit="1" customWidth="1"/>
    <col min="5" max="5" width="18" bestFit="1" customWidth="1"/>
    <col min="6" max="6" width="19.7109375" style="3" bestFit="1" customWidth="1"/>
    <col min="7" max="7" width="11.5703125" style="3" bestFit="1" customWidth="1"/>
    <col min="8" max="8" width="8.5703125" style="3" bestFit="1" customWidth="1"/>
    <col min="9" max="9" width="6.5703125" style="3" bestFit="1" customWidth="1"/>
    <col min="10" max="10" width="8.5703125" style="17" customWidth="1"/>
    <col min="11" max="11" width="6.5703125" style="17" bestFit="1" customWidth="1"/>
    <col min="12" max="12" width="8.5703125" style="17" bestFit="1" customWidth="1"/>
    <col min="13" max="13" width="7.5703125" style="3" bestFit="1" customWidth="1"/>
    <col min="14" max="14" width="8.42578125" style="17" bestFit="1" customWidth="1"/>
    <col min="15" max="15" width="7.28515625" style="19" bestFit="1" customWidth="1"/>
    <col min="16" max="16" width="8.42578125" style="35" bestFit="1" customWidth="1"/>
    <col min="17" max="18" width="8.42578125" style="40" bestFit="1" customWidth="1"/>
    <col min="19" max="19" width="8.5703125" style="40" bestFit="1" customWidth="1"/>
    <col min="20" max="23" width="9.85546875" bestFit="1" customWidth="1"/>
    <col min="24" max="34" width="9.85546875" customWidth="1"/>
    <col min="35" max="35" width="12" bestFit="1" customWidth="1"/>
    <col min="36" max="36" width="11.28515625" bestFit="1" customWidth="1"/>
    <col min="37" max="37" width="11.28515625" customWidth="1"/>
    <col min="38" max="38" width="12.42578125" customWidth="1"/>
    <col min="39" max="39" width="24" style="3" bestFit="1" customWidth="1"/>
    <col min="40" max="40" width="25.140625" bestFit="1" customWidth="1"/>
    <col min="41" max="41" width="19.5703125" bestFit="1" customWidth="1"/>
    <col min="42" max="42" width="13.28515625" bestFit="1" customWidth="1"/>
    <col min="43" max="43" width="21.5703125" bestFit="1" customWidth="1"/>
    <col min="44" max="45" width="21.5703125" customWidth="1"/>
    <col min="46" max="46" width="26.140625" bestFit="1" customWidth="1"/>
    <col min="47" max="47" width="23" bestFit="1" customWidth="1"/>
    <col min="48" max="48" width="27.28515625" bestFit="1" customWidth="1"/>
    <col min="49" max="49" width="24.140625" bestFit="1" customWidth="1"/>
  </cols>
  <sheetData>
    <row r="1" spans="1:49" ht="15.75" thickBot="1" x14ac:dyDescent="0.3">
      <c r="A1" s="369" t="s">
        <v>0</v>
      </c>
      <c r="B1" s="370"/>
      <c r="C1" s="370"/>
      <c r="D1" s="371"/>
      <c r="E1" s="178"/>
      <c r="F1" s="179"/>
      <c r="G1" s="179"/>
      <c r="H1" s="179"/>
      <c r="I1" s="179"/>
      <c r="J1" s="180"/>
      <c r="K1" s="180"/>
      <c r="L1" s="180"/>
      <c r="M1" s="179"/>
      <c r="N1" s="181"/>
      <c r="O1" s="180"/>
      <c r="P1" s="182"/>
      <c r="Q1" s="183"/>
      <c r="R1" s="183"/>
      <c r="S1" s="183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5"/>
      <c r="AN1" s="184"/>
      <c r="AO1" s="184"/>
      <c r="AP1" s="184"/>
      <c r="AQ1" s="184"/>
      <c r="AR1" s="184"/>
      <c r="AS1" s="184"/>
      <c r="AT1" s="184"/>
      <c r="AU1" s="186"/>
    </row>
    <row r="2" spans="1:49" x14ac:dyDescent="0.25">
      <c r="A2" s="372" t="s">
        <v>1</v>
      </c>
      <c r="B2" s="102" t="s">
        <v>2</v>
      </c>
      <c r="C2" s="374" t="s">
        <v>3</v>
      </c>
      <c r="D2" s="374" t="s">
        <v>4</v>
      </c>
      <c r="E2" s="103"/>
      <c r="F2" s="104" t="s">
        <v>5</v>
      </c>
      <c r="G2" s="104" t="s">
        <v>6</v>
      </c>
      <c r="H2" s="104" t="s">
        <v>7</v>
      </c>
      <c r="I2" s="104" t="s">
        <v>8</v>
      </c>
      <c r="J2" s="105" t="s">
        <v>9</v>
      </c>
      <c r="K2" s="105" t="s">
        <v>10</v>
      </c>
      <c r="L2" s="105" t="s">
        <v>11</v>
      </c>
      <c r="M2" s="104" t="s">
        <v>12</v>
      </c>
      <c r="N2" s="105" t="s">
        <v>13</v>
      </c>
      <c r="O2" s="105" t="s">
        <v>14</v>
      </c>
      <c r="P2" s="106" t="s">
        <v>15</v>
      </c>
      <c r="Q2" s="106" t="s">
        <v>16</v>
      </c>
      <c r="R2" s="106" t="s">
        <v>17</v>
      </c>
      <c r="S2" s="106" t="s">
        <v>18</v>
      </c>
      <c r="T2" s="106" t="s">
        <v>19</v>
      </c>
      <c r="U2" s="106" t="s">
        <v>20</v>
      </c>
      <c r="V2" s="106" t="s">
        <v>21</v>
      </c>
      <c r="W2" s="106" t="s">
        <v>22</v>
      </c>
      <c r="X2" s="106" t="s">
        <v>23</v>
      </c>
      <c r="Y2" s="106" t="s">
        <v>144</v>
      </c>
      <c r="Z2" s="106" t="s">
        <v>145</v>
      </c>
      <c r="AA2" s="106" t="s">
        <v>146</v>
      </c>
      <c r="AB2" s="106" t="s">
        <v>147</v>
      </c>
      <c r="AC2" s="106" t="s">
        <v>148</v>
      </c>
      <c r="AD2" s="106" t="s">
        <v>149</v>
      </c>
      <c r="AE2" s="106" t="s">
        <v>261</v>
      </c>
      <c r="AF2" s="106" t="s">
        <v>267</v>
      </c>
      <c r="AG2" s="106" t="s">
        <v>266</v>
      </c>
      <c r="AH2" s="106" t="s">
        <v>81</v>
      </c>
      <c r="AI2" s="106" t="s">
        <v>79</v>
      </c>
      <c r="AJ2" s="106" t="s">
        <v>150</v>
      </c>
      <c r="AK2" s="106" t="s">
        <v>80</v>
      </c>
      <c r="AL2" s="398" t="s">
        <v>151</v>
      </c>
      <c r="AM2" s="383" t="s">
        <v>24</v>
      </c>
      <c r="AN2" s="383" t="s">
        <v>152</v>
      </c>
      <c r="AO2" s="383" t="s">
        <v>26</v>
      </c>
      <c r="AP2" s="383" t="s">
        <v>27</v>
      </c>
      <c r="AQ2" s="383" t="s">
        <v>28</v>
      </c>
      <c r="AR2" s="383" t="s">
        <v>153</v>
      </c>
      <c r="AS2" s="383" t="s">
        <v>154</v>
      </c>
      <c r="AT2" s="383" t="s">
        <v>155</v>
      </c>
      <c r="AU2" s="385" t="s">
        <v>30</v>
      </c>
      <c r="AV2" s="383" t="s">
        <v>156</v>
      </c>
      <c r="AW2" s="385" t="s">
        <v>30</v>
      </c>
    </row>
    <row r="3" spans="1:49" ht="15" customHeight="1" x14ac:dyDescent="0.25">
      <c r="A3" s="373"/>
      <c r="B3" s="48" t="s">
        <v>31</v>
      </c>
      <c r="C3" s="375"/>
      <c r="D3" s="375"/>
      <c r="E3" s="156" t="s">
        <v>32</v>
      </c>
      <c r="F3" s="5"/>
      <c r="G3" s="2"/>
      <c r="H3" s="2"/>
      <c r="I3" s="2"/>
      <c r="J3" s="6"/>
      <c r="K3" s="6"/>
      <c r="L3" s="6"/>
      <c r="M3" s="2"/>
      <c r="N3" s="6"/>
      <c r="O3" s="6"/>
      <c r="P3" s="32"/>
      <c r="Q3" s="38"/>
      <c r="R3" s="38"/>
      <c r="S3" s="38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399"/>
      <c r="AM3" s="384"/>
      <c r="AN3" s="384"/>
      <c r="AO3" s="384"/>
      <c r="AP3" s="384"/>
      <c r="AQ3" s="384"/>
      <c r="AR3" s="384"/>
      <c r="AS3" s="384"/>
      <c r="AT3" s="384"/>
      <c r="AU3" s="386"/>
      <c r="AV3" s="384"/>
      <c r="AW3" s="386"/>
    </row>
    <row r="4" spans="1:49" ht="30" x14ac:dyDescent="0.25">
      <c r="A4" s="107">
        <v>1</v>
      </c>
      <c r="B4" s="4">
        <v>26115</v>
      </c>
      <c r="C4" s="1" t="s">
        <v>33</v>
      </c>
      <c r="D4" s="4" t="s">
        <v>34</v>
      </c>
      <c r="E4" s="157">
        <v>155354876</v>
      </c>
      <c r="F4" s="15"/>
      <c r="G4" s="14">
        <f>AVERAGE(20660/200000,18594/180000)</f>
        <v>0.1033</v>
      </c>
      <c r="H4" s="15"/>
      <c r="I4" s="14">
        <f>57750/1155000</f>
        <v>0.05</v>
      </c>
      <c r="J4" s="16"/>
      <c r="K4" s="16"/>
      <c r="L4" s="16"/>
      <c r="M4" s="15"/>
      <c r="N4" s="16"/>
      <c r="O4" s="16">
        <f>19804.08/198041</f>
        <v>9.9999899010810897E-2</v>
      </c>
      <c r="P4" s="33"/>
      <c r="Q4" s="37"/>
      <c r="R4" s="37"/>
      <c r="S4" s="37"/>
      <c r="T4" s="62"/>
      <c r="U4" s="62"/>
      <c r="V4" s="62"/>
      <c r="W4" s="62"/>
      <c r="X4" s="62">
        <v>9.7999999999999997E-3</v>
      </c>
      <c r="Y4" s="62">
        <v>0.06</v>
      </c>
      <c r="Z4" s="62">
        <v>0.13</v>
      </c>
      <c r="AA4" s="62">
        <v>0.03</v>
      </c>
      <c r="AB4" s="62">
        <v>0.15</v>
      </c>
      <c r="AC4" s="62"/>
      <c r="AD4" s="62"/>
      <c r="AE4" s="62"/>
      <c r="AF4" s="62"/>
      <c r="AG4" s="62"/>
      <c r="AH4" s="197">
        <v>0.1</v>
      </c>
      <c r="AI4" s="203">
        <v>0.45733000000000001</v>
      </c>
      <c r="AJ4" s="197"/>
      <c r="AK4" s="197"/>
      <c r="AL4" s="211">
        <f>COUNT(F4:AK4)</f>
        <v>10</v>
      </c>
      <c r="AM4" s="173">
        <f>AVERAGE(F4:AK4)</f>
        <v>0.11904298990108109</v>
      </c>
      <c r="AN4" s="173">
        <f>MEDIAN(D4:AL4)</f>
        <v>0.10165</v>
      </c>
      <c r="AO4" s="174">
        <f>SMALL(F4:AL4,1)</f>
        <v>9.7999999999999997E-3</v>
      </c>
      <c r="AP4" s="317">
        <f>STDEV(F4:AK4)</f>
        <v>0.12675668040965707</v>
      </c>
      <c r="AQ4" s="318">
        <f>AP4/AM4</f>
        <v>1.064797519912644</v>
      </c>
      <c r="AR4" s="324">
        <f>'Media Saneada'!B41</f>
        <v>0.10832497475270272</v>
      </c>
      <c r="AS4" s="323">
        <f>'Media Saneada'!B42</f>
        <v>0.13416587550701164</v>
      </c>
      <c r="AT4" s="328">
        <f>AR4</f>
        <v>0.10832497475270272</v>
      </c>
      <c r="AU4" s="329">
        <f>AT4*E4</f>
        <v>16828813.020409264</v>
      </c>
      <c r="AV4" s="172">
        <f>AM4</f>
        <v>0.11904298990108109</v>
      </c>
      <c r="AW4" s="171">
        <f>AV4*E4</f>
        <v>18493908.934751704</v>
      </c>
    </row>
    <row r="5" spans="1:49" ht="30" x14ac:dyDescent="0.25">
      <c r="A5" s="107">
        <v>2</v>
      </c>
      <c r="B5" s="4">
        <v>26123</v>
      </c>
      <c r="C5" s="1" t="s">
        <v>35</v>
      </c>
      <c r="D5" s="4" t="s">
        <v>34</v>
      </c>
      <c r="E5" s="157">
        <v>85714006</v>
      </c>
      <c r="F5" s="15"/>
      <c r="G5" s="14">
        <f>28465.5/35000</f>
        <v>0.81330000000000002</v>
      </c>
      <c r="H5" s="15"/>
      <c r="I5" s="15">
        <f xml:space="preserve"> AVERAGE(99045.3/267690,139860/378000)</f>
        <v>0.37</v>
      </c>
      <c r="J5" s="16"/>
      <c r="K5" s="16"/>
      <c r="L5" s="16"/>
      <c r="M5" s="15"/>
      <c r="N5" s="16"/>
      <c r="O5" s="16">
        <f>AVERAGE(54493.1/68979,114354.99/141179)</f>
        <v>0.79999775293930031</v>
      </c>
      <c r="P5" s="34"/>
      <c r="Q5" s="39"/>
      <c r="R5" s="39"/>
      <c r="S5" s="39"/>
      <c r="T5" s="62"/>
      <c r="U5" s="62"/>
      <c r="V5" s="62"/>
      <c r="W5" s="62"/>
      <c r="X5" s="62">
        <v>0.05</v>
      </c>
      <c r="Y5" s="62">
        <v>0.43</v>
      </c>
      <c r="Z5" s="62">
        <v>0.4</v>
      </c>
      <c r="AA5" s="62">
        <v>0.27</v>
      </c>
      <c r="AB5" s="62">
        <v>0.84</v>
      </c>
      <c r="AC5" s="62"/>
      <c r="AD5" s="62"/>
      <c r="AE5" s="62"/>
      <c r="AF5" s="62"/>
      <c r="AG5" s="62"/>
      <c r="AH5" s="197">
        <v>0.2</v>
      </c>
      <c r="AI5" s="203">
        <v>1.0244</v>
      </c>
      <c r="AJ5" s="197"/>
      <c r="AK5" s="197"/>
      <c r="AL5" s="211">
        <f>COUNT(F5:AK5)</f>
        <v>10</v>
      </c>
      <c r="AM5" s="173">
        <f>AVERAGE(F5:AK5)</f>
        <v>0.51976977529392998</v>
      </c>
      <c r="AN5" s="173">
        <f>MEDIAN(D5:AL5)</f>
        <v>0.61499887646965012</v>
      </c>
      <c r="AO5" s="174">
        <f>SMALL(F5:AL5,1)</f>
        <v>0.05</v>
      </c>
      <c r="AP5" s="317">
        <f>STDEV(F5:AK5)</f>
        <v>0.32524221087554361</v>
      </c>
      <c r="AQ5" s="318">
        <f>AP5/AM5</f>
        <v>0.62574283141342535</v>
      </c>
      <c r="AR5" s="324">
        <f>'Media Saneada'!C41</f>
        <v>0.36750000000000005</v>
      </c>
      <c r="AS5" s="323">
        <f>'Media Saneada'!C42</f>
        <v>0.1890128433938735</v>
      </c>
      <c r="AT5" s="328">
        <f>AR5</f>
        <v>0.36750000000000005</v>
      </c>
      <c r="AU5" s="329">
        <f>AT5*E5</f>
        <v>31499897.205000006</v>
      </c>
      <c r="AV5" s="172">
        <f>AM5</f>
        <v>0.51976977529392998</v>
      </c>
      <c r="AW5" s="171">
        <f>AV5*E5</f>
        <v>44551549.638162568</v>
      </c>
    </row>
    <row r="6" spans="1:49" ht="30" x14ac:dyDescent="0.25">
      <c r="A6" s="107">
        <v>3</v>
      </c>
      <c r="B6" s="4">
        <v>26131</v>
      </c>
      <c r="C6" s="1" t="s">
        <v>36</v>
      </c>
      <c r="D6" s="4" t="s">
        <v>34</v>
      </c>
      <c r="E6" s="157">
        <v>60507596</v>
      </c>
      <c r="F6" s="15"/>
      <c r="G6" s="14">
        <f>AVERAGE(1033/10000,619.8/6000)</f>
        <v>0.1033</v>
      </c>
      <c r="H6" s="15"/>
      <c r="I6" s="15">
        <f>154760.7/814530</f>
        <v>0.19</v>
      </c>
      <c r="J6" s="16"/>
      <c r="K6" s="16"/>
      <c r="L6" s="16"/>
      <c r="M6" s="15"/>
      <c r="N6" s="16"/>
      <c r="O6" s="16">
        <f>AVERAGE(8062.98/13218,6699.84/11964)</f>
        <v>0.58499999999999996</v>
      </c>
      <c r="P6" s="32"/>
      <c r="Q6" s="38"/>
      <c r="R6" s="38"/>
      <c r="S6" s="38"/>
      <c r="T6" s="62"/>
      <c r="U6" s="62"/>
      <c r="V6" s="62"/>
      <c r="W6" s="62"/>
      <c r="X6" s="62">
        <v>0.02</v>
      </c>
      <c r="Y6" s="62">
        <v>0.76</v>
      </c>
      <c r="Z6" s="62"/>
      <c r="AA6" s="62"/>
      <c r="AB6" s="62">
        <v>0.51</v>
      </c>
      <c r="AC6" s="62"/>
      <c r="AD6" s="62"/>
      <c r="AE6" s="62"/>
      <c r="AF6" s="62"/>
      <c r="AG6" s="62"/>
      <c r="AH6" s="197">
        <v>0.1</v>
      </c>
      <c r="AI6" s="203">
        <v>1.13714</v>
      </c>
      <c r="AJ6" s="197"/>
      <c r="AK6" s="197"/>
      <c r="AL6" s="211">
        <f>COUNT(F6:AK6)</f>
        <v>8</v>
      </c>
      <c r="AM6" s="173">
        <f>AVERAGE(F6:AK6)</f>
        <v>0.42568000000000006</v>
      </c>
      <c r="AN6" s="173">
        <f>MEDIAN(D6:AL6)</f>
        <v>0.54749999999999999</v>
      </c>
      <c r="AO6" s="174">
        <f>SMALL(F6:AL6,1)</f>
        <v>0.02</v>
      </c>
      <c r="AP6" s="317">
        <f>STDEV(F6:AK6)</f>
        <v>0.39289321893577428</v>
      </c>
      <c r="AQ6" s="318">
        <f>AP6/AM6</f>
        <v>0.92297786820093553</v>
      </c>
      <c r="AR6" s="324">
        <f>'Media Saneada'!D41</f>
        <v>7.4433333333333337E-2</v>
      </c>
      <c r="AS6" s="323">
        <f>'Media Saneada'!D42</f>
        <v>0.63371496183778475</v>
      </c>
      <c r="AT6" s="328">
        <f>AR6</f>
        <v>7.4433333333333337E-2</v>
      </c>
      <c r="AU6" s="329">
        <f>AT6*E6</f>
        <v>4503782.0622666674</v>
      </c>
      <c r="AV6" s="172">
        <f>AM6</f>
        <v>0.42568000000000006</v>
      </c>
      <c r="AW6" s="171">
        <f>AV6*E6</f>
        <v>25756873.465280004</v>
      </c>
    </row>
    <row r="7" spans="1:49" ht="30" x14ac:dyDescent="0.25">
      <c r="A7" s="108">
        <v>4</v>
      </c>
      <c r="B7" s="9">
        <v>26140</v>
      </c>
      <c r="C7" s="10" t="s">
        <v>37</v>
      </c>
      <c r="D7" s="9" t="s">
        <v>34</v>
      </c>
      <c r="E7" s="157">
        <v>37238622</v>
      </c>
      <c r="F7" s="15"/>
      <c r="G7" s="14">
        <f>3053.4/2000</f>
        <v>1.5266999999999999</v>
      </c>
      <c r="H7" s="15"/>
      <c r="I7" s="15">
        <f xml:space="preserve"> AVERAGE(68076/111600,79876.8/185760)</f>
        <v>0.52</v>
      </c>
      <c r="J7" s="16"/>
      <c r="K7" s="16"/>
      <c r="L7" s="16"/>
      <c r="M7" s="15"/>
      <c r="N7" s="16"/>
      <c r="O7" s="16">
        <f>AVERAGE(18065.64/11964,18663.84/11964)</f>
        <v>1.5350000000000001</v>
      </c>
      <c r="P7" s="32"/>
      <c r="Q7" s="38"/>
      <c r="R7" s="38"/>
      <c r="S7" s="38"/>
      <c r="T7" s="62"/>
      <c r="U7" s="62"/>
      <c r="V7" s="62"/>
      <c r="W7" s="62"/>
      <c r="X7" s="62">
        <v>0.06</v>
      </c>
      <c r="Y7" s="62">
        <v>1.1399999999999999</v>
      </c>
      <c r="Z7" s="62"/>
      <c r="AA7" s="62">
        <v>0.68</v>
      </c>
      <c r="AB7" s="62">
        <v>1.25</v>
      </c>
      <c r="AC7" s="62"/>
      <c r="AD7" s="62"/>
      <c r="AE7" s="62"/>
      <c r="AF7" s="62"/>
      <c r="AG7" s="62"/>
      <c r="AH7" s="197">
        <v>0.2</v>
      </c>
      <c r="AI7" s="203">
        <v>3.51831</v>
      </c>
      <c r="AJ7" s="197"/>
      <c r="AK7" s="197"/>
      <c r="AL7" s="211">
        <f>COUNT(F7:AK7)</f>
        <v>9</v>
      </c>
      <c r="AM7" s="173">
        <f>AVERAGE(F7:AK7)</f>
        <v>1.15889</v>
      </c>
      <c r="AN7" s="173">
        <f>MEDIAN(D7:AL7)</f>
        <v>1.25</v>
      </c>
      <c r="AO7" s="174">
        <f>SMALL(F7:AL7,1)</f>
        <v>0.06</v>
      </c>
      <c r="AP7" s="317">
        <f>STDEV(F7:AK7)</f>
        <v>1.0378348168904337</v>
      </c>
      <c r="AQ7" s="318">
        <f>AP7/AM7</f>
        <v>0.89554212814886114</v>
      </c>
      <c r="AR7" s="324">
        <f>'Media Saneada'!E41</f>
        <v>1.3629249999999999</v>
      </c>
      <c r="AS7" s="323">
        <f>'Media Saneada'!E42</f>
        <v>0.14605660640207382</v>
      </c>
      <c r="AT7" s="328">
        <f>AR7</f>
        <v>1.3629249999999999</v>
      </c>
      <c r="AU7" s="329">
        <f>AT7*E7</f>
        <v>50753448.889349997</v>
      </c>
      <c r="AV7" s="172">
        <f>AM7</f>
        <v>1.15889</v>
      </c>
      <c r="AW7" s="171">
        <f>AV7*E7</f>
        <v>43155466.649580002</v>
      </c>
    </row>
    <row r="8" spans="1:49" ht="24" customHeight="1" x14ac:dyDescent="0.25">
      <c r="A8" s="109">
        <v>5</v>
      </c>
      <c r="B8" s="12">
        <v>26158</v>
      </c>
      <c r="C8" s="13" t="s">
        <v>38</v>
      </c>
      <c r="D8" s="12" t="s">
        <v>34</v>
      </c>
      <c r="E8" s="157">
        <v>4625806</v>
      </c>
      <c r="F8" s="15">
        <f>AVERAGE(55200/(500*30),6000/(50*30),12000/(100*30),22080/(200*30))</f>
        <v>3.84</v>
      </c>
      <c r="G8" s="15">
        <f>6700/10000</f>
        <v>0.67</v>
      </c>
      <c r="H8" s="15"/>
      <c r="I8" s="15">
        <f xml:space="preserve"> AVERAGE(2091/2460,4600.2/2460)</f>
        <v>1.3599999999999999</v>
      </c>
      <c r="J8" s="16"/>
      <c r="K8" s="16"/>
      <c r="L8" s="16"/>
      <c r="M8" s="15"/>
      <c r="N8" s="16"/>
      <c r="O8" s="16">
        <f>13763.4/(925*12)</f>
        <v>1.2399459459459459</v>
      </c>
      <c r="P8" s="32"/>
      <c r="Q8" s="38"/>
      <c r="R8" s="38"/>
      <c r="S8" s="38"/>
      <c r="T8" s="62"/>
      <c r="U8" s="62"/>
      <c r="V8" s="62"/>
      <c r="W8" s="62"/>
      <c r="X8" s="62">
        <v>0.55000000000000004</v>
      </c>
      <c r="Y8" s="62">
        <v>5.69</v>
      </c>
      <c r="Z8" s="62"/>
      <c r="AA8" s="62"/>
      <c r="AB8" s="62"/>
      <c r="AC8" s="62"/>
      <c r="AD8" s="62"/>
      <c r="AE8" s="62"/>
      <c r="AF8" s="62"/>
      <c r="AG8" s="62"/>
      <c r="AH8" s="197">
        <v>15</v>
      </c>
      <c r="AI8" s="203">
        <v>3.0926499999999999</v>
      </c>
      <c r="AJ8" s="197"/>
      <c r="AK8" s="197"/>
      <c r="AL8" s="211">
        <f>COUNT(F8:AK8)</f>
        <v>8</v>
      </c>
      <c r="AM8" s="173">
        <f>AVERAGE(F8:AK8)</f>
        <v>3.9303244932432433</v>
      </c>
      <c r="AN8" s="173">
        <f>MEDIAN(D8:AL8)</f>
        <v>3.4663249999999999</v>
      </c>
      <c r="AO8" s="174">
        <f>SMALL(F8:AL8,1)</f>
        <v>0.55000000000000004</v>
      </c>
      <c r="AP8" s="317">
        <f>STDEV(F8:AK8)</f>
        <v>4.8143393701059587</v>
      </c>
      <c r="AQ8" s="318">
        <f>AP8/AM8</f>
        <v>1.2249216008455424</v>
      </c>
      <c r="AR8" s="324">
        <f>'Media Saneada'!F41</f>
        <v>0.81998198198198191</v>
      </c>
      <c r="AS8" s="323">
        <f>'Media Saneada'!F42</f>
        <v>0.4495408288992056</v>
      </c>
      <c r="AT8" s="328">
        <f>AR8</f>
        <v>0.81998198198198191</v>
      </c>
      <c r="AU8" s="329">
        <f>AT8*E8</f>
        <v>3793077.5721441437</v>
      </c>
      <c r="AV8" s="172">
        <f>AM8</f>
        <v>3.9303244932432433</v>
      </c>
      <c r="AW8" s="171">
        <f>AV8*E8</f>
        <v>18180918.622791555</v>
      </c>
    </row>
    <row r="9" spans="1:49" s="11" customFormat="1" ht="15.75" thickBot="1" x14ac:dyDescent="0.3">
      <c r="A9" s="110"/>
      <c r="B9" s="111"/>
      <c r="C9" s="112"/>
      <c r="D9" s="111"/>
      <c r="E9" s="113"/>
      <c r="F9" s="114"/>
      <c r="G9" s="114"/>
      <c r="H9" s="114"/>
      <c r="I9" s="114"/>
      <c r="J9" s="115"/>
      <c r="K9" s="115"/>
      <c r="L9" s="115"/>
      <c r="M9" s="114"/>
      <c r="N9" s="115"/>
      <c r="O9" s="115"/>
      <c r="P9" s="116"/>
      <c r="Q9" s="117"/>
      <c r="R9" s="117"/>
      <c r="S9" s="117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98"/>
      <c r="AI9" s="204"/>
      <c r="AJ9" s="198"/>
      <c r="AK9" s="198"/>
      <c r="AL9" s="198"/>
      <c r="AM9" s="120"/>
      <c r="AN9" s="120"/>
      <c r="AO9" s="120"/>
      <c r="AP9" s="120"/>
      <c r="AQ9" s="119"/>
      <c r="AR9" s="119"/>
      <c r="AS9" s="119"/>
      <c r="AT9" s="332" t="s">
        <v>39</v>
      </c>
      <c r="AU9" s="333">
        <f>SUM(AU4:AU8)</f>
        <v>107379018.74917009</v>
      </c>
      <c r="AV9" s="170" t="s">
        <v>39</v>
      </c>
      <c r="AW9" s="155">
        <f>SUM(AW4:AW8)</f>
        <v>150138717.31056583</v>
      </c>
    </row>
    <row r="10" spans="1:49" s="133" customFormat="1" ht="15.75" thickBot="1" x14ac:dyDescent="0.3">
      <c r="A10" s="121"/>
      <c r="B10" s="121"/>
      <c r="C10" s="122"/>
      <c r="D10" s="121"/>
      <c r="E10" s="123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5"/>
      <c r="Q10" s="126"/>
      <c r="R10" s="126"/>
      <c r="S10" s="126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99"/>
      <c r="AI10" s="205"/>
      <c r="AJ10" s="199"/>
      <c r="AK10" s="199"/>
      <c r="AL10" s="199"/>
      <c r="AM10" s="128"/>
      <c r="AN10" s="130"/>
      <c r="AO10" s="130"/>
      <c r="AP10" s="130"/>
      <c r="AQ10" s="129"/>
      <c r="AR10" s="129"/>
      <c r="AS10" s="129"/>
      <c r="AT10" s="131"/>
      <c r="AU10" s="132"/>
      <c r="AV10" s="325"/>
      <c r="AW10" s="326"/>
    </row>
    <row r="11" spans="1:49" ht="15.75" thickBot="1" x14ac:dyDescent="0.3">
      <c r="A11" s="376" t="s">
        <v>40</v>
      </c>
      <c r="B11" s="377"/>
      <c r="C11" s="377"/>
      <c r="D11" s="377"/>
      <c r="E11" s="148"/>
      <c r="F11" s="134"/>
      <c r="G11" s="134"/>
      <c r="H11" s="134"/>
      <c r="I11" s="134"/>
      <c r="J11" s="135"/>
      <c r="K11" s="135"/>
      <c r="L11" s="135"/>
      <c r="M11" s="134"/>
      <c r="N11" s="135"/>
      <c r="O11" s="135"/>
      <c r="P11" s="136"/>
      <c r="Q11" s="137"/>
      <c r="R11" s="137"/>
      <c r="S11" s="137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200"/>
      <c r="AI11" s="206"/>
      <c r="AJ11" s="200"/>
      <c r="AK11" s="200"/>
      <c r="AL11" s="398" t="s">
        <v>151</v>
      </c>
      <c r="AM11" s="383" t="s">
        <v>24</v>
      </c>
      <c r="AN11" s="383" t="s">
        <v>25</v>
      </c>
      <c r="AO11" s="383" t="s">
        <v>26</v>
      </c>
      <c r="AP11" s="383" t="s">
        <v>27</v>
      </c>
      <c r="AQ11" s="383" t="s">
        <v>28</v>
      </c>
      <c r="AR11" s="383" t="s">
        <v>153</v>
      </c>
      <c r="AS11" s="383" t="s">
        <v>154</v>
      </c>
      <c r="AT11" s="383" t="s">
        <v>155</v>
      </c>
      <c r="AU11" s="385" t="s">
        <v>30</v>
      </c>
      <c r="AV11" s="383" t="s">
        <v>156</v>
      </c>
      <c r="AW11" s="385" t="s">
        <v>30</v>
      </c>
    </row>
    <row r="12" spans="1:49" x14ac:dyDescent="0.25">
      <c r="A12" s="320" t="s">
        <v>41</v>
      </c>
      <c r="B12" s="321" t="s">
        <v>2</v>
      </c>
      <c r="C12" s="160" t="s">
        <v>3</v>
      </c>
      <c r="D12" s="160" t="s">
        <v>4</v>
      </c>
      <c r="E12" s="160" t="s">
        <v>32</v>
      </c>
      <c r="F12" s="7" t="s">
        <v>5</v>
      </c>
      <c r="G12" s="7" t="s">
        <v>6</v>
      </c>
      <c r="H12" s="7" t="s">
        <v>7</v>
      </c>
      <c r="I12" s="7" t="s">
        <v>8</v>
      </c>
      <c r="J12" s="18" t="s">
        <v>9</v>
      </c>
      <c r="K12" s="18" t="s">
        <v>10</v>
      </c>
      <c r="L12" s="18" t="s">
        <v>11</v>
      </c>
      <c r="M12" s="7" t="s">
        <v>12</v>
      </c>
      <c r="N12" s="18" t="s">
        <v>13</v>
      </c>
      <c r="O12" s="18" t="s">
        <v>14</v>
      </c>
      <c r="P12" s="36" t="s">
        <v>15</v>
      </c>
      <c r="Q12" s="36" t="s">
        <v>16</v>
      </c>
      <c r="R12" s="36" t="s">
        <v>17</v>
      </c>
      <c r="S12" s="36" t="s">
        <v>18</v>
      </c>
      <c r="T12" s="36" t="s">
        <v>19</v>
      </c>
      <c r="U12" s="36" t="s">
        <v>20</v>
      </c>
      <c r="V12" s="36" t="s">
        <v>21</v>
      </c>
      <c r="W12" s="36" t="s">
        <v>22</v>
      </c>
      <c r="X12" s="36" t="s">
        <v>23</v>
      </c>
      <c r="Y12" s="268" t="s">
        <v>144</v>
      </c>
      <c r="Z12" s="268" t="s">
        <v>145</v>
      </c>
      <c r="AA12" s="268" t="s">
        <v>146</v>
      </c>
      <c r="AB12" s="268" t="s">
        <v>147</v>
      </c>
      <c r="AC12" s="268"/>
      <c r="AD12" s="268"/>
      <c r="AE12" s="268"/>
      <c r="AF12" s="268"/>
      <c r="AG12" s="268"/>
      <c r="AH12" s="106" t="s">
        <v>81</v>
      </c>
      <c r="AI12" s="207" t="s">
        <v>79</v>
      </c>
      <c r="AJ12" s="106" t="s">
        <v>150</v>
      </c>
      <c r="AK12" s="106" t="s">
        <v>80</v>
      </c>
      <c r="AL12" s="399"/>
      <c r="AM12" s="384"/>
      <c r="AN12" s="384"/>
      <c r="AO12" s="384"/>
      <c r="AP12" s="384"/>
      <c r="AQ12" s="384"/>
      <c r="AR12" s="384"/>
      <c r="AS12" s="384"/>
      <c r="AT12" s="384"/>
      <c r="AU12" s="386"/>
      <c r="AV12" s="384"/>
      <c r="AW12" s="386"/>
    </row>
    <row r="13" spans="1:49" s="78" customFormat="1" ht="90" x14ac:dyDescent="0.25">
      <c r="A13" s="150">
        <v>6</v>
      </c>
      <c r="B13" s="51">
        <v>26387</v>
      </c>
      <c r="C13" s="145" t="s">
        <v>42</v>
      </c>
      <c r="D13" s="51" t="s">
        <v>43</v>
      </c>
      <c r="E13" s="161">
        <v>239717</v>
      </c>
      <c r="F13" s="74">
        <f>968745/(85*30)</f>
        <v>379.9</v>
      </c>
      <c r="G13" s="75"/>
      <c r="H13" s="75"/>
      <c r="I13" s="75"/>
      <c r="J13" s="75"/>
      <c r="K13" s="75"/>
      <c r="L13" s="75"/>
      <c r="M13" s="75"/>
      <c r="N13" s="75"/>
      <c r="O13" s="75"/>
      <c r="P13" s="76"/>
      <c r="Q13" s="77"/>
      <c r="R13" s="77"/>
      <c r="S13" s="77"/>
      <c r="T13" s="54">
        <v>173.33</v>
      </c>
      <c r="U13" s="54">
        <v>160</v>
      </c>
      <c r="V13" s="54">
        <v>149.9</v>
      </c>
      <c r="W13" s="54">
        <v>152.5</v>
      </c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201"/>
      <c r="AI13" s="201">
        <v>204.9</v>
      </c>
      <c r="AJ13" s="201"/>
      <c r="AK13" s="201"/>
      <c r="AL13" s="211">
        <f t="shared" ref="AL13:AL18" si="0">COUNT(F13:AK13)</f>
        <v>6</v>
      </c>
      <c r="AM13" s="101">
        <f t="shared" ref="AM13:AM18" si="1">AVERAGE(F13:AK13)</f>
        <v>203.42166666666665</v>
      </c>
      <c r="AN13" s="173">
        <f t="shared" ref="AN13:AN18" si="2">MEDIAN(D13:V13)</f>
        <v>173.33</v>
      </c>
      <c r="AO13" s="174">
        <f t="shared" ref="AO13:AO18" si="3">SMALL(F13:AL13,1)</f>
        <v>6</v>
      </c>
      <c r="AP13" s="317">
        <f t="shared" ref="AP13:AP18" si="4">STDEV(F13:AL13)</f>
        <v>110.15347965884867</v>
      </c>
      <c r="AQ13" s="318">
        <f t="shared" ref="AQ13:AQ18" si="5">AP13/AM13</f>
        <v>0.5415031813663671</v>
      </c>
      <c r="AR13" s="324">
        <f>'Media Saneada'!G41</f>
        <v>168.126</v>
      </c>
      <c r="AS13" s="323">
        <f>'Media Saneada'!G42</f>
        <v>0.13372240179729214</v>
      </c>
      <c r="AT13" s="328">
        <f t="shared" ref="AT13:AT18" si="6">AR13</f>
        <v>168.126</v>
      </c>
      <c r="AU13" s="329">
        <f t="shared" ref="AU13:AU18" si="7">AT13*E13</f>
        <v>40302660.342</v>
      </c>
      <c r="AV13" s="172">
        <f>AM13</f>
        <v>203.42166666666665</v>
      </c>
      <c r="AW13" s="171">
        <f t="shared" ref="AW13:AW18" si="8">AV13*E13</f>
        <v>48763631.668333329</v>
      </c>
    </row>
    <row r="14" spans="1:49" ht="75" x14ac:dyDescent="0.25">
      <c r="A14" s="109">
        <v>7</v>
      </c>
      <c r="B14" s="12">
        <v>26387</v>
      </c>
      <c r="C14" s="13" t="s">
        <v>44</v>
      </c>
      <c r="D14" s="12" t="s">
        <v>43</v>
      </c>
      <c r="E14" s="161">
        <v>425701</v>
      </c>
      <c r="F14" s="14">
        <f>1488658.5/(315*30)</f>
        <v>157.53</v>
      </c>
      <c r="G14" s="14">
        <v>154.94999999999999</v>
      </c>
      <c r="H14" s="14">
        <f>AVERAGE(154.95,119.95)</f>
        <v>137.44999999999999</v>
      </c>
      <c r="I14" s="15"/>
      <c r="J14" s="16">
        <v>117.96</v>
      </c>
      <c r="K14" s="16"/>
      <c r="L14" s="16">
        <v>97.91</v>
      </c>
      <c r="M14" s="15"/>
      <c r="N14" s="16">
        <f>AVERAGE(54880.91/624,603048.15/7224)</f>
        <v>85.714301180892761</v>
      </c>
      <c r="O14" s="16"/>
      <c r="P14" s="32"/>
      <c r="Q14" s="38"/>
      <c r="R14" s="38"/>
      <c r="S14" s="38"/>
      <c r="T14" s="54">
        <v>109.99</v>
      </c>
      <c r="U14" s="54">
        <v>95</v>
      </c>
      <c r="V14" s="54">
        <v>99.9</v>
      </c>
      <c r="W14" s="54">
        <v>76.25</v>
      </c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201"/>
      <c r="AI14" s="201">
        <v>194.9</v>
      </c>
      <c r="AJ14" s="201"/>
      <c r="AK14" s="201"/>
      <c r="AL14" s="211">
        <f t="shared" si="0"/>
        <v>11</v>
      </c>
      <c r="AM14" s="101">
        <f t="shared" si="1"/>
        <v>120.68675465280845</v>
      </c>
      <c r="AN14" s="173">
        <f t="shared" si="2"/>
        <v>113.97499999999999</v>
      </c>
      <c r="AO14" s="174">
        <f t="shared" si="3"/>
        <v>11</v>
      </c>
      <c r="AP14" s="317">
        <f t="shared" si="4"/>
        <v>46.980484206877904</v>
      </c>
      <c r="AQ14" s="318">
        <f t="shared" si="5"/>
        <v>0.38927622457022165</v>
      </c>
      <c r="AR14" s="324">
        <f>'Media Saneada'!H41</f>
        <v>113.26543011808928</v>
      </c>
      <c r="AS14" s="323">
        <f>'Media Saneada'!H42</f>
        <v>0.24957574284996012</v>
      </c>
      <c r="AT14" s="328">
        <f t="shared" si="6"/>
        <v>113.26543011808928</v>
      </c>
      <c r="AU14" s="329">
        <f t="shared" si="7"/>
        <v>48217206.866700724</v>
      </c>
      <c r="AV14" s="172">
        <f>AM14</f>
        <v>120.68675465280845</v>
      </c>
      <c r="AW14" s="171">
        <f t="shared" si="8"/>
        <v>51376472.142455205</v>
      </c>
    </row>
    <row r="15" spans="1:49" x14ac:dyDescent="0.25">
      <c r="A15" s="109">
        <v>8</v>
      </c>
      <c r="B15" s="12">
        <v>27642</v>
      </c>
      <c r="C15" s="13" t="s">
        <v>45</v>
      </c>
      <c r="D15" s="12" t="s">
        <v>34</v>
      </c>
      <c r="E15" s="161">
        <v>2507547</v>
      </c>
      <c r="F15" s="15">
        <f>AVERAGE(55200/(500*30),6000/(50*30),12000/(100*30),22080/(200*30))</f>
        <v>3.84</v>
      </c>
      <c r="G15" s="15"/>
      <c r="H15" s="15"/>
      <c r="I15" s="15"/>
      <c r="J15" s="16">
        <v>1.63</v>
      </c>
      <c r="K15" s="16">
        <v>5.66</v>
      </c>
      <c r="L15" s="16"/>
      <c r="M15" s="15">
        <f>AVERAGE(3.45,2.8,4.45,6.29)</f>
        <v>4.2474999999999996</v>
      </c>
      <c r="N15" s="16">
        <f>1427.6/1020</f>
        <v>1.3996078431372547</v>
      </c>
      <c r="O15" s="16"/>
      <c r="P15" s="32"/>
      <c r="Q15" s="38"/>
      <c r="R15" s="38"/>
      <c r="S15" s="38"/>
      <c r="T15" s="62"/>
      <c r="U15" s="62"/>
      <c r="V15" s="62"/>
      <c r="W15" s="62"/>
      <c r="X15" s="11">
        <v>0.11</v>
      </c>
      <c r="Y15" s="11">
        <v>8.3699999999999992</v>
      </c>
      <c r="Z15" s="11"/>
      <c r="AA15" s="11"/>
      <c r="AB15" s="11"/>
      <c r="AC15" s="11"/>
      <c r="AD15" s="11"/>
      <c r="AE15" s="11"/>
      <c r="AF15" s="11"/>
      <c r="AG15" s="11"/>
      <c r="AH15" s="201">
        <v>15</v>
      </c>
      <c r="AI15" s="209">
        <v>3.0926499999999999</v>
      </c>
      <c r="AJ15" s="201"/>
      <c r="AK15" s="201"/>
      <c r="AL15" s="211">
        <f t="shared" si="0"/>
        <v>9</v>
      </c>
      <c r="AM15" s="101">
        <f t="shared" si="1"/>
        <v>4.8166397603485827</v>
      </c>
      <c r="AN15" s="173">
        <f t="shared" si="2"/>
        <v>4.0437499999999993</v>
      </c>
      <c r="AO15" s="174">
        <f t="shared" si="3"/>
        <v>0.11</v>
      </c>
      <c r="AP15" s="317">
        <f t="shared" si="4"/>
        <v>4.4848142258510091</v>
      </c>
      <c r="AQ15" s="318">
        <f t="shared" si="5"/>
        <v>0.93110850073754337</v>
      </c>
      <c r="AR15" s="324">
        <f>'Media Saneada'!I41</f>
        <v>2.0407526143790848</v>
      </c>
      <c r="AS15" s="323">
        <f>'Media Saneada'!I42</f>
        <v>0.44994404817867395</v>
      </c>
      <c r="AT15" s="328">
        <f t="shared" si="6"/>
        <v>2.0407526143790848</v>
      </c>
      <c r="AU15" s="329">
        <f t="shared" si="7"/>
        <v>5117283.0959284315</v>
      </c>
      <c r="AV15" s="172">
        <f>AM15</f>
        <v>4.8166397603485827</v>
      </c>
      <c r="AW15" s="171">
        <f t="shared" si="8"/>
        <v>12077950.581142807</v>
      </c>
    </row>
    <row r="16" spans="1:49" s="46" customFormat="1" x14ac:dyDescent="0.25">
      <c r="A16" s="151">
        <v>9</v>
      </c>
      <c r="B16" s="146">
        <v>26387</v>
      </c>
      <c r="C16" s="147" t="s">
        <v>258</v>
      </c>
      <c r="D16" s="146" t="s">
        <v>46</v>
      </c>
      <c r="E16" s="161">
        <v>212421</v>
      </c>
      <c r="F16" s="16"/>
      <c r="G16" s="16"/>
      <c r="H16" s="16"/>
      <c r="I16" s="16"/>
      <c r="J16" s="16"/>
      <c r="K16" s="16"/>
      <c r="L16" s="16"/>
      <c r="M16" s="16"/>
      <c r="N16" s="16">
        <f>1200/100</f>
        <v>12</v>
      </c>
      <c r="O16" s="16"/>
      <c r="P16" s="37">
        <f>G31</f>
        <v>49.99</v>
      </c>
      <c r="Q16" s="37">
        <f>G32</f>
        <v>54.900000000000006</v>
      </c>
      <c r="R16" s="37">
        <f>G33</f>
        <v>52.400000000000006</v>
      </c>
      <c r="S16" s="37">
        <f>G34</f>
        <v>107.4</v>
      </c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201">
        <v>79.900000000000006</v>
      </c>
      <c r="AI16" s="201"/>
      <c r="AJ16" s="201"/>
      <c r="AK16" s="201"/>
      <c r="AL16" s="211">
        <f t="shared" si="0"/>
        <v>6</v>
      </c>
      <c r="AM16" s="101">
        <f t="shared" si="1"/>
        <v>59.431666666666672</v>
      </c>
      <c r="AN16" s="173">
        <f t="shared" si="2"/>
        <v>53.650000000000006</v>
      </c>
      <c r="AO16" s="174">
        <f t="shared" si="3"/>
        <v>6</v>
      </c>
      <c r="AP16" s="317">
        <f t="shared" si="4"/>
        <v>35.533777559092243</v>
      </c>
      <c r="AQ16" s="318">
        <f t="shared" si="5"/>
        <v>0.59789300135885315</v>
      </c>
      <c r="AR16" s="324">
        <f>'Media Saneada'!J41</f>
        <v>59.297500000000007</v>
      </c>
      <c r="AS16" s="323">
        <f>'Media Saneada'!J42</f>
        <v>0.23408263113863839</v>
      </c>
      <c r="AT16" s="328">
        <f t="shared" si="6"/>
        <v>59.297500000000007</v>
      </c>
      <c r="AU16" s="329">
        <f t="shared" si="7"/>
        <v>12596034.247500001</v>
      </c>
      <c r="AV16" s="172">
        <f>AM16</f>
        <v>59.431666666666672</v>
      </c>
      <c r="AW16" s="171">
        <f t="shared" si="8"/>
        <v>12624534.065000001</v>
      </c>
    </row>
    <row r="17" spans="1:49" ht="30" x14ac:dyDescent="0.25">
      <c r="A17" s="109">
        <v>10</v>
      </c>
      <c r="B17" s="12">
        <v>26387</v>
      </c>
      <c r="C17" s="13" t="s">
        <v>47</v>
      </c>
      <c r="D17" s="12" t="s">
        <v>43</v>
      </c>
      <c r="E17" s="161">
        <v>156049</v>
      </c>
      <c r="F17" s="14">
        <f>2159550/(300*30)</f>
        <v>239.95</v>
      </c>
      <c r="G17" s="15">
        <v>149.9</v>
      </c>
      <c r="H17" s="15"/>
      <c r="I17" s="15"/>
      <c r="J17" s="16">
        <v>90.52</v>
      </c>
      <c r="K17" s="16"/>
      <c r="L17" s="16">
        <v>100.91</v>
      </c>
      <c r="M17" s="15"/>
      <c r="N17" s="16">
        <f>45468/3600</f>
        <v>12.63</v>
      </c>
      <c r="O17" s="16"/>
      <c r="P17" s="32"/>
      <c r="Q17" s="38"/>
      <c r="R17" s="38"/>
      <c r="S17" s="38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>
        <v>84.5</v>
      </c>
      <c r="AE17" s="62"/>
      <c r="AF17" s="62"/>
      <c r="AG17" s="62"/>
      <c r="AH17" s="201"/>
      <c r="AI17" s="201">
        <v>89.9</v>
      </c>
      <c r="AJ17" s="201"/>
      <c r="AK17" s="201"/>
      <c r="AL17" s="211">
        <f t="shared" si="0"/>
        <v>7</v>
      </c>
      <c r="AM17" s="101">
        <f t="shared" si="1"/>
        <v>109.75857142857141</v>
      </c>
      <c r="AN17" s="173">
        <f t="shared" si="2"/>
        <v>125.405</v>
      </c>
      <c r="AO17" s="174">
        <f t="shared" si="3"/>
        <v>7</v>
      </c>
      <c r="AP17" s="317">
        <f t="shared" si="4"/>
        <v>74.369049233727409</v>
      </c>
      <c r="AQ17" s="318">
        <f t="shared" si="5"/>
        <v>0.67756939859704013</v>
      </c>
      <c r="AR17" s="324">
        <f>'Media Saneada'!K41</f>
        <v>91.45750000000001</v>
      </c>
      <c r="AS17" s="323">
        <f>'Media Saneada'!K42</f>
        <v>7.3122071071211589E-2</v>
      </c>
      <c r="AT17" s="328">
        <f t="shared" si="6"/>
        <v>91.45750000000001</v>
      </c>
      <c r="AU17" s="329">
        <f t="shared" si="7"/>
        <v>14271851.417500002</v>
      </c>
      <c r="AV17" s="172">
        <f>AM17</f>
        <v>109.75857142857141</v>
      </c>
      <c r="AW17" s="171">
        <f t="shared" si="8"/>
        <v>17127715.31285714</v>
      </c>
    </row>
    <row r="18" spans="1:49" ht="30" x14ac:dyDescent="0.25">
      <c r="A18" s="109">
        <v>11</v>
      </c>
      <c r="B18" s="12">
        <v>26387</v>
      </c>
      <c r="C18" s="13" t="s">
        <v>48</v>
      </c>
      <c r="D18" s="12" t="s">
        <v>43</v>
      </c>
      <c r="E18" s="161">
        <v>102256</v>
      </c>
      <c r="F18" s="15"/>
      <c r="G18" s="15"/>
      <c r="H18" s="15"/>
      <c r="I18" s="15"/>
      <c r="J18" s="16"/>
      <c r="K18" s="16"/>
      <c r="L18" s="16"/>
      <c r="M18" s="15">
        <v>99.9</v>
      </c>
      <c r="N18" s="16"/>
      <c r="O18" s="16"/>
      <c r="P18" s="32"/>
      <c r="Q18" s="38"/>
      <c r="R18" s="38"/>
      <c r="S18" s="38"/>
      <c r="T18" s="62"/>
      <c r="U18" s="62"/>
      <c r="V18" s="62"/>
      <c r="W18" s="62"/>
      <c r="X18" s="62"/>
      <c r="Y18" s="62"/>
      <c r="Z18" s="62"/>
      <c r="AA18" s="62"/>
      <c r="AB18" s="62"/>
      <c r="AC18" s="144">
        <v>140</v>
      </c>
      <c r="AD18" s="144"/>
      <c r="AE18" s="144">
        <v>184.95</v>
      </c>
      <c r="AF18" s="144">
        <v>79.040000000000006</v>
      </c>
      <c r="AG18" s="144">
        <v>151.58000000000001</v>
      </c>
      <c r="AH18" s="201"/>
      <c r="AI18" s="201">
        <v>199.9</v>
      </c>
      <c r="AJ18" s="201"/>
      <c r="AK18" s="201"/>
      <c r="AL18" s="211">
        <f t="shared" si="0"/>
        <v>6</v>
      </c>
      <c r="AM18" s="101">
        <f t="shared" si="1"/>
        <v>142.56166666666667</v>
      </c>
      <c r="AN18" s="173">
        <f t="shared" si="2"/>
        <v>51177.950000000004</v>
      </c>
      <c r="AO18" s="174">
        <f t="shared" si="3"/>
        <v>6</v>
      </c>
      <c r="AP18" s="317">
        <f t="shared" si="4"/>
        <v>67.09731855404398</v>
      </c>
      <c r="AQ18" s="318">
        <f t="shared" si="5"/>
        <v>0.47065470068422305</v>
      </c>
      <c r="AR18" s="324">
        <f>'Media Saneada'!L41</f>
        <v>144.10750000000002</v>
      </c>
      <c r="AS18" s="323">
        <f>'Media Saneada'!L42</f>
        <v>0.24353827142731102</v>
      </c>
      <c r="AT18" s="328">
        <f t="shared" si="6"/>
        <v>144.10750000000002</v>
      </c>
      <c r="AU18" s="329">
        <f t="shared" si="7"/>
        <v>14735856.520000001</v>
      </c>
      <c r="AV18" s="172">
        <f>AT18</f>
        <v>144.10750000000002</v>
      </c>
      <c r="AW18" s="171">
        <f t="shared" si="8"/>
        <v>14735856.520000001</v>
      </c>
    </row>
    <row r="19" spans="1:49" ht="15.75" thickBot="1" x14ac:dyDescent="0.3">
      <c r="A19" s="89"/>
      <c r="B19" s="118"/>
      <c r="C19" s="118"/>
      <c r="D19" s="118"/>
      <c r="E19" s="118"/>
      <c r="F19" s="152"/>
      <c r="G19" s="152"/>
      <c r="H19" s="152"/>
      <c r="I19" s="152"/>
      <c r="J19" s="153"/>
      <c r="K19" s="153"/>
      <c r="L19" s="153"/>
      <c r="M19" s="152"/>
      <c r="N19" s="153"/>
      <c r="O19" s="153"/>
      <c r="P19" s="116"/>
      <c r="Q19" s="117"/>
      <c r="R19" s="117"/>
      <c r="S19" s="117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202"/>
      <c r="AI19" s="208"/>
      <c r="AJ19" s="202"/>
      <c r="AK19" s="202"/>
      <c r="AL19" s="202"/>
      <c r="AM19" s="152"/>
      <c r="AN19" s="118"/>
      <c r="AO19" s="118"/>
      <c r="AP19" s="118"/>
      <c r="AQ19" s="118"/>
      <c r="AR19" s="118"/>
      <c r="AS19" s="118"/>
      <c r="AT19" s="330" t="s">
        <v>49</v>
      </c>
      <c r="AU19" s="331">
        <f>SUM(AU13:AU18)</f>
        <v>135240892.48962915</v>
      </c>
      <c r="AV19" s="169" t="s">
        <v>49</v>
      </c>
      <c r="AW19" s="154">
        <f>SUM(AW13:AW18)</f>
        <v>156706160.28978851</v>
      </c>
    </row>
    <row r="20" spans="1:49" ht="15.75" thickBot="1" x14ac:dyDescent="0.3">
      <c r="B20" s="139" t="s">
        <v>50</v>
      </c>
      <c r="C20" s="140" t="s">
        <v>51</v>
      </c>
      <c r="D20" s="141" t="s">
        <v>52</v>
      </c>
      <c r="AT20" s="210" t="s">
        <v>53</v>
      </c>
      <c r="AU20" s="190">
        <f>SUM(AU19+AU9)</f>
        <v>242619911.23879924</v>
      </c>
      <c r="AV20" s="210" t="s">
        <v>53</v>
      </c>
      <c r="AW20" s="190">
        <f>SUM(AW19+AW9)</f>
        <v>306844877.60035431</v>
      </c>
    </row>
    <row r="21" spans="1:49" x14ac:dyDescent="0.25">
      <c r="B21" s="41" t="s">
        <v>5</v>
      </c>
      <c r="C21" s="85" t="s">
        <v>54</v>
      </c>
      <c r="D21" s="82" t="s">
        <v>55</v>
      </c>
    </row>
    <row r="22" spans="1:49" x14ac:dyDescent="0.25">
      <c r="B22" s="41" t="s">
        <v>6</v>
      </c>
      <c r="C22" s="85" t="s">
        <v>56</v>
      </c>
      <c r="D22" s="82" t="s">
        <v>57</v>
      </c>
    </row>
    <row r="23" spans="1:49" x14ac:dyDescent="0.25">
      <c r="B23" s="41" t="s">
        <v>7</v>
      </c>
      <c r="C23" s="85" t="s">
        <v>58</v>
      </c>
      <c r="D23" s="82" t="s">
        <v>59</v>
      </c>
    </row>
    <row r="24" spans="1:49" x14ac:dyDescent="0.25">
      <c r="B24" s="41" t="s">
        <v>8</v>
      </c>
      <c r="C24" s="85" t="s">
        <v>60</v>
      </c>
      <c r="D24" s="82" t="s">
        <v>61</v>
      </c>
    </row>
    <row r="25" spans="1:49" x14ac:dyDescent="0.25">
      <c r="B25" s="41" t="s">
        <v>9</v>
      </c>
      <c r="C25" s="86" t="s">
        <v>62</v>
      </c>
      <c r="D25" s="82" t="s">
        <v>63</v>
      </c>
    </row>
    <row r="26" spans="1:49" x14ac:dyDescent="0.25">
      <c r="B26" s="41" t="s">
        <v>10</v>
      </c>
      <c r="C26" s="87" t="s">
        <v>64</v>
      </c>
      <c r="D26" s="82" t="s">
        <v>65</v>
      </c>
    </row>
    <row r="27" spans="1:49" x14ac:dyDescent="0.25">
      <c r="B27" s="41" t="s">
        <v>11</v>
      </c>
      <c r="C27" s="88" t="s">
        <v>66</v>
      </c>
      <c r="D27" s="82" t="s">
        <v>67</v>
      </c>
    </row>
    <row r="28" spans="1:49" ht="15.75" thickBot="1" x14ac:dyDescent="0.3">
      <c r="B28" s="41" t="s">
        <v>12</v>
      </c>
      <c r="C28" s="87" t="s">
        <v>68</v>
      </c>
      <c r="D28" s="82" t="s">
        <v>69</v>
      </c>
    </row>
    <row r="29" spans="1:49" ht="33.75" customHeight="1" x14ac:dyDescent="0.25">
      <c r="B29" s="43" t="s">
        <v>13</v>
      </c>
      <c r="C29" s="87" t="s">
        <v>70</v>
      </c>
      <c r="D29" s="83" t="s">
        <v>71</v>
      </c>
      <c r="E29" s="378" t="s">
        <v>72</v>
      </c>
      <c r="F29" s="379"/>
      <c r="G29" s="380"/>
    </row>
    <row r="30" spans="1:49" x14ac:dyDescent="0.25">
      <c r="B30" s="43" t="s">
        <v>14</v>
      </c>
      <c r="C30" s="87" t="s">
        <v>73</v>
      </c>
      <c r="D30" s="83" t="s">
        <v>74</v>
      </c>
      <c r="E30" s="41" t="s">
        <v>75</v>
      </c>
      <c r="F30" s="2" t="s">
        <v>76</v>
      </c>
      <c r="G30" s="42" t="s">
        <v>77</v>
      </c>
    </row>
    <row r="31" spans="1:49" x14ac:dyDescent="0.25">
      <c r="B31" s="27" t="s">
        <v>15</v>
      </c>
      <c r="C31" s="25" t="s">
        <v>78</v>
      </c>
      <c r="D31" s="84" t="s">
        <v>259</v>
      </c>
      <c r="E31" s="79">
        <f>'Pesquisa Operadoras'!$B$3</f>
        <v>39.99</v>
      </c>
      <c r="F31" s="79">
        <f>'Pesquisa Operadoras'!$C$3</f>
        <v>59.99</v>
      </c>
      <c r="G31" s="79">
        <f>AVERAGE(E31,F31)</f>
        <v>49.99</v>
      </c>
    </row>
    <row r="32" spans="1:49" x14ac:dyDescent="0.25">
      <c r="B32" s="27" t="s">
        <v>16</v>
      </c>
      <c r="C32" s="25" t="s">
        <v>79</v>
      </c>
      <c r="D32" s="84" t="s">
        <v>259</v>
      </c>
      <c r="E32" s="45">
        <f>'Pesquisa Operadoras'!$B$4</f>
        <v>29.9</v>
      </c>
      <c r="F32" s="45">
        <f>'Pesquisa Operadoras'!$C$4</f>
        <v>79.900000000000006</v>
      </c>
      <c r="G32" s="45">
        <f>AVERAGE(E32,F32)</f>
        <v>54.900000000000006</v>
      </c>
    </row>
    <row r="33" spans="2:7" x14ac:dyDescent="0.25">
      <c r="B33" s="27" t="s">
        <v>17</v>
      </c>
      <c r="C33" s="25" t="s">
        <v>80</v>
      </c>
      <c r="D33" s="84" t="s">
        <v>259</v>
      </c>
      <c r="E33" s="45">
        <f>'Pesquisa Operadoras'!$B$5</f>
        <v>34.9</v>
      </c>
      <c r="F33" s="45">
        <f>'Pesquisa Operadoras'!$C$5</f>
        <v>69.900000000000006</v>
      </c>
      <c r="G33" s="45">
        <f>AVERAGE(E33,F33)</f>
        <v>52.400000000000006</v>
      </c>
    </row>
    <row r="34" spans="2:7" ht="15.75" thickBot="1" x14ac:dyDescent="0.3">
      <c r="B34" s="44" t="s">
        <v>18</v>
      </c>
      <c r="C34" s="26" t="s">
        <v>81</v>
      </c>
      <c r="D34" s="93" t="s">
        <v>259</v>
      </c>
      <c r="E34" s="94">
        <f>'Pesquisa Operadoras'!$B$6</f>
        <v>44.9</v>
      </c>
      <c r="F34" s="94">
        <f>'Pesquisa Operadoras'!$C$6</f>
        <v>169.9</v>
      </c>
      <c r="G34" s="94">
        <f>AVERAGE(E34,F34)</f>
        <v>107.4</v>
      </c>
    </row>
    <row r="35" spans="2:7" x14ac:dyDescent="0.25">
      <c r="B35" s="81"/>
      <c r="C35" s="91"/>
      <c r="D35" s="96"/>
      <c r="E35" s="381" t="s">
        <v>83</v>
      </c>
      <c r="F35" s="381"/>
      <c r="G35" s="382"/>
    </row>
    <row r="36" spans="2:7" x14ac:dyDescent="0.25">
      <c r="B36" s="90"/>
      <c r="C36" s="92"/>
      <c r="D36" s="97"/>
      <c r="E36" s="95" t="s">
        <v>84</v>
      </c>
      <c r="F36" s="95" t="s">
        <v>85</v>
      </c>
      <c r="G36" s="98"/>
    </row>
    <row r="37" spans="2:7" x14ac:dyDescent="0.25">
      <c r="B37" s="41" t="s">
        <v>19</v>
      </c>
      <c r="C37" s="80" t="s">
        <v>78</v>
      </c>
      <c r="D37" s="99" t="s">
        <v>260</v>
      </c>
      <c r="E37" s="54">
        <v>109.99</v>
      </c>
      <c r="F37" s="54">
        <v>173.33</v>
      </c>
      <c r="G37" s="42"/>
    </row>
    <row r="38" spans="2:7" x14ac:dyDescent="0.25">
      <c r="B38" s="41" t="s">
        <v>20</v>
      </c>
      <c r="C38" s="80" t="s">
        <v>79</v>
      </c>
      <c r="D38" s="99" t="s">
        <v>260</v>
      </c>
      <c r="E38" s="54">
        <v>95</v>
      </c>
      <c r="F38" s="54">
        <v>160</v>
      </c>
      <c r="G38" s="42"/>
    </row>
    <row r="39" spans="2:7" x14ac:dyDescent="0.25">
      <c r="B39" s="41" t="s">
        <v>21</v>
      </c>
      <c r="C39" s="80" t="s">
        <v>80</v>
      </c>
      <c r="D39" s="99" t="s">
        <v>260</v>
      </c>
      <c r="E39" s="54">
        <v>99.9</v>
      </c>
      <c r="F39" s="54">
        <v>149.9</v>
      </c>
      <c r="G39" s="42"/>
    </row>
    <row r="40" spans="2:7" x14ac:dyDescent="0.25">
      <c r="B40" s="162" t="s">
        <v>22</v>
      </c>
      <c r="C40" s="163" t="s">
        <v>81</v>
      </c>
      <c r="D40" s="164" t="s">
        <v>260</v>
      </c>
      <c r="E40" s="165">
        <v>76.25</v>
      </c>
      <c r="F40" s="165">
        <v>152.5</v>
      </c>
      <c r="G40" s="166"/>
    </row>
    <row r="41" spans="2:7" x14ac:dyDescent="0.25">
      <c r="B41" s="263" t="s">
        <v>23</v>
      </c>
      <c r="C41" s="264" t="s">
        <v>86</v>
      </c>
      <c r="D41" s="265" t="s">
        <v>87</v>
      </c>
      <c r="E41" s="267"/>
      <c r="F41" s="2"/>
      <c r="G41" s="2"/>
    </row>
    <row r="42" spans="2:7" x14ac:dyDescent="0.25">
      <c r="B42" s="266" t="s">
        <v>144</v>
      </c>
      <c r="C42" s="266" t="s">
        <v>157</v>
      </c>
      <c r="D42" s="265" t="s">
        <v>158</v>
      </c>
    </row>
    <row r="43" spans="2:7" x14ac:dyDescent="0.25">
      <c r="B43" s="266" t="s">
        <v>145</v>
      </c>
      <c r="C43" s="266" t="s">
        <v>159</v>
      </c>
      <c r="D43" s="266" t="s">
        <v>160</v>
      </c>
    </row>
    <row r="44" spans="2:7" x14ac:dyDescent="0.25">
      <c r="B44" s="266" t="s">
        <v>146</v>
      </c>
      <c r="C44" s="266" t="s">
        <v>161</v>
      </c>
      <c r="D44" s="266" t="s">
        <v>162</v>
      </c>
    </row>
    <row r="45" spans="2:7" x14ac:dyDescent="0.25">
      <c r="B45" s="266" t="s">
        <v>147</v>
      </c>
      <c r="C45" s="266" t="s">
        <v>163</v>
      </c>
      <c r="D45" s="266" t="s">
        <v>164</v>
      </c>
    </row>
    <row r="46" spans="2:7" x14ac:dyDescent="0.25">
      <c r="B46" s="266" t="s">
        <v>148</v>
      </c>
      <c r="C46" s="266" t="s">
        <v>165</v>
      </c>
      <c r="D46" s="266" t="s">
        <v>164</v>
      </c>
    </row>
    <row r="47" spans="2:7" x14ac:dyDescent="0.25">
      <c r="B47" s="266" t="s">
        <v>149</v>
      </c>
      <c r="C47" s="266" t="s">
        <v>166</v>
      </c>
      <c r="D47" s="266" t="s">
        <v>167</v>
      </c>
    </row>
    <row r="48" spans="2:7" x14ac:dyDescent="0.25">
      <c r="B48" s="266" t="s">
        <v>261</v>
      </c>
      <c r="C48" s="266" t="s">
        <v>263</v>
      </c>
      <c r="D48" s="266" t="s">
        <v>262</v>
      </c>
    </row>
    <row r="49" spans="2:4" x14ac:dyDescent="0.25">
      <c r="B49" s="266" t="s">
        <v>267</v>
      </c>
      <c r="C49" s="266" t="s">
        <v>264</v>
      </c>
      <c r="D49" s="266" t="s">
        <v>265</v>
      </c>
    </row>
    <row r="50" spans="2:4" x14ac:dyDescent="0.25">
      <c r="B50" s="266" t="s">
        <v>266</v>
      </c>
      <c r="C50" s="266" t="s">
        <v>269</v>
      </c>
      <c r="D50" s="266" t="s">
        <v>268</v>
      </c>
    </row>
    <row r="51" spans="2:4" x14ac:dyDescent="0.25">
      <c r="B51" s="266"/>
      <c r="C51" s="266"/>
      <c r="D51" s="266"/>
    </row>
    <row r="52" spans="2:4" x14ac:dyDescent="0.25">
      <c r="B52" s="266"/>
      <c r="C52" s="266"/>
      <c r="D52" s="266"/>
    </row>
    <row r="53" spans="2:4" x14ac:dyDescent="0.25">
      <c r="B53" s="266"/>
      <c r="C53" s="266"/>
      <c r="D53" s="266"/>
    </row>
  </sheetData>
  <mergeCells count="31">
    <mergeCell ref="E29:G29"/>
    <mergeCell ref="E35:G35"/>
    <mergeCell ref="AQ11:AQ12"/>
    <mergeCell ref="AN2:AN3"/>
    <mergeCell ref="AO2:AO3"/>
    <mergeCell ref="AP2:AP3"/>
    <mergeCell ref="AT11:AT12"/>
    <mergeCell ref="AU11:AU12"/>
    <mergeCell ref="AQ2:AQ3"/>
    <mergeCell ref="AT2:AT3"/>
    <mergeCell ref="AU2:AU3"/>
    <mergeCell ref="AR2:AR3"/>
    <mergeCell ref="AS2:AS3"/>
    <mergeCell ref="AR11:AR12"/>
    <mergeCell ref="AS11:AS12"/>
    <mergeCell ref="AV2:AV3"/>
    <mergeCell ref="AW2:AW3"/>
    <mergeCell ref="AV11:AV12"/>
    <mergeCell ref="AW11:AW12"/>
    <mergeCell ref="A1:D1"/>
    <mergeCell ref="A2:A3"/>
    <mergeCell ref="C2:C3"/>
    <mergeCell ref="D2:D3"/>
    <mergeCell ref="AM2:AM3"/>
    <mergeCell ref="AL2:AL3"/>
    <mergeCell ref="A11:D11"/>
    <mergeCell ref="AM11:AM12"/>
    <mergeCell ref="AN11:AN12"/>
    <mergeCell ref="AO11:AO12"/>
    <mergeCell ref="AP11:AP12"/>
    <mergeCell ref="AL11:AL12"/>
  </mergeCells>
  <hyperlinks>
    <hyperlink ref="B31" r:id="rId1" location="'Pesquisa Operadoras'!A1" display="Vivo"/>
    <hyperlink ref="B32" r:id="rId2" location="'Pesquisa Operadoras'!A62" display="Claro"/>
    <hyperlink ref="B33" r:id="rId3" location="'Pesquisa Operadoras'!A104" display="Tim"/>
    <hyperlink ref="B34" r:id="rId4" location="'Pesquisa Operadoras'!A154" display="Oi"/>
    <hyperlink ref="D34" r:id="rId5" display="Regulamento OI"/>
  </hyperlink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53"/>
  <sheetViews>
    <sheetView tabSelected="1" topLeftCell="I1" zoomScale="80" zoomScaleNormal="80" workbookViewId="0">
      <pane ySplit="1" topLeftCell="A320" activePane="bottomLeft" state="frozen"/>
      <selection pane="bottomLeft" activeCell="T357" sqref="T357"/>
    </sheetView>
  </sheetViews>
  <sheetFormatPr defaultColWidth="8.85546875" defaultRowHeight="15" x14ac:dyDescent="0.25"/>
  <cols>
    <col min="1" max="1" width="29" style="212" customWidth="1"/>
    <col min="2" max="2" width="11.5703125" style="212" bestFit="1" customWidth="1"/>
    <col min="3" max="3" width="12.28515625" style="212" bestFit="1" customWidth="1"/>
    <col min="4" max="4" width="11.5703125" style="212" bestFit="1" customWidth="1"/>
    <col min="5" max="5" width="11.28515625" style="212" bestFit="1" customWidth="1"/>
    <col min="6" max="6" width="11.85546875" style="212" bestFit="1" customWidth="1"/>
    <col min="7" max="7" width="13.85546875" style="212" bestFit="1" customWidth="1"/>
    <col min="8" max="8" width="13.42578125" style="212" bestFit="1" customWidth="1"/>
    <col min="9" max="9" width="11.85546875" style="212" bestFit="1" customWidth="1"/>
    <col min="10" max="10" width="12.28515625" style="212" bestFit="1" customWidth="1"/>
    <col min="11" max="11" width="12.85546875" style="212" bestFit="1" customWidth="1"/>
    <col min="12" max="12" width="13.42578125" style="212" bestFit="1" customWidth="1"/>
    <col min="14" max="14" width="17.28515625" customWidth="1"/>
    <col min="15" max="15" width="13.7109375" style="3" customWidth="1"/>
    <col min="16" max="16" width="12.28515625" style="3" hidden="1" customWidth="1"/>
    <col min="17" max="17" width="16.7109375" bestFit="1" customWidth="1"/>
    <col min="18" max="18" width="3" customWidth="1"/>
    <col min="19" max="19" width="15.42578125" customWidth="1"/>
    <col min="20" max="20" width="12.85546875" bestFit="1" customWidth="1"/>
    <col min="21" max="21" width="19.140625" hidden="1" customWidth="1"/>
    <col min="22" max="22" width="16.7109375" bestFit="1" customWidth="1"/>
    <col min="23" max="23" width="3.85546875" style="212" customWidth="1"/>
    <col min="24" max="24" width="14.28515625" style="212" customWidth="1"/>
    <col min="25" max="25" width="11.42578125" style="212" customWidth="1"/>
    <col min="26" max="26" width="19.140625" style="212" hidden="1" customWidth="1"/>
    <col min="27" max="27" width="16.7109375" style="212" bestFit="1" customWidth="1"/>
    <col min="28" max="28" width="3.42578125" style="212" customWidth="1"/>
    <col min="29" max="29" width="16.42578125" style="212" customWidth="1"/>
    <col min="30" max="30" width="13.5703125" style="212" customWidth="1"/>
    <col min="31" max="31" width="19.140625" style="212" hidden="1" customWidth="1"/>
    <col min="32" max="32" width="16.7109375" style="212" bestFit="1" customWidth="1"/>
    <col min="33" max="33" width="3.5703125" style="212" customWidth="1"/>
    <col min="34" max="34" width="16.42578125" style="212" customWidth="1"/>
    <col min="35" max="35" width="13.140625" style="212" customWidth="1"/>
    <col min="36" max="36" width="13.42578125" style="212" hidden="1" customWidth="1"/>
    <col min="37" max="37" width="16.140625" style="212" customWidth="1"/>
    <col min="38" max="38" width="2.85546875" style="212" customWidth="1"/>
    <col min="39" max="39" width="16.42578125" style="212" customWidth="1"/>
    <col min="40" max="40" width="13" style="212" customWidth="1"/>
    <col min="41" max="41" width="19.140625" style="212" hidden="1" customWidth="1"/>
    <col min="42" max="42" width="18.85546875" style="212" customWidth="1"/>
    <col min="43" max="43" width="4.140625" style="212" customWidth="1"/>
    <col min="44" max="44" width="16.85546875" style="212" customWidth="1"/>
    <col min="45" max="45" width="7.28515625" style="212" bestFit="1" customWidth="1"/>
    <col min="46" max="46" width="13.140625" style="212" hidden="1" customWidth="1"/>
    <col min="47" max="47" width="13.7109375" style="212" bestFit="1" customWidth="1"/>
    <col min="48" max="16384" width="8.85546875" style="212"/>
  </cols>
  <sheetData>
    <row r="1" spans="1:47" ht="15.75" thickBot="1" x14ac:dyDescent="0.3">
      <c r="A1" s="234" t="s">
        <v>168</v>
      </c>
      <c r="B1" s="233" t="s">
        <v>169</v>
      </c>
      <c r="C1" s="233" t="s">
        <v>170</v>
      </c>
      <c r="D1" s="233" t="s">
        <v>171</v>
      </c>
      <c r="E1" s="233" t="s">
        <v>172</v>
      </c>
      <c r="F1" s="233" t="s">
        <v>173</v>
      </c>
      <c r="G1" s="233" t="s">
        <v>174</v>
      </c>
      <c r="H1" s="233" t="s">
        <v>175</v>
      </c>
      <c r="I1" s="233" t="s">
        <v>176</v>
      </c>
      <c r="J1" s="233" t="s">
        <v>177</v>
      </c>
      <c r="K1" s="233" t="s">
        <v>178</v>
      </c>
      <c r="L1" s="233" t="s">
        <v>179</v>
      </c>
      <c r="N1" s="400" t="s">
        <v>180</v>
      </c>
      <c r="O1" s="401"/>
      <c r="P1" s="401"/>
      <c r="Q1" s="402"/>
      <c r="S1" s="400" t="s">
        <v>181</v>
      </c>
      <c r="T1" s="401"/>
      <c r="U1" s="401"/>
      <c r="V1" s="402"/>
      <c r="X1" s="400" t="s">
        <v>182</v>
      </c>
      <c r="Y1" s="401"/>
      <c r="Z1" s="401"/>
      <c r="AA1" s="402"/>
      <c r="AC1" s="400" t="s">
        <v>183</v>
      </c>
      <c r="AD1" s="401"/>
      <c r="AE1" s="401"/>
      <c r="AF1" s="402"/>
      <c r="AH1" s="400" t="s">
        <v>184</v>
      </c>
      <c r="AI1" s="401"/>
      <c r="AJ1" s="401"/>
      <c r="AK1" s="402"/>
      <c r="AM1" s="400" t="s">
        <v>185</v>
      </c>
      <c r="AN1" s="401"/>
      <c r="AO1" s="401"/>
      <c r="AP1" s="402"/>
      <c r="AR1" s="400" t="s">
        <v>186</v>
      </c>
      <c r="AS1" s="401"/>
      <c r="AT1" s="401"/>
      <c r="AU1" s="402"/>
    </row>
    <row r="2" spans="1:47" ht="15.75" thickBot="1" x14ac:dyDescent="0.3">
      <c r="A2" s="222" t="s">
        <v>5</v>
      </c>
      <c r="B2" s="223" t="s">
        <v>187</v>
      </c>
      <c r="C2" s="216" t="s">
        <v>187</v>
      </c>
      <c r="D2" s="216" t="s">
        <v>187</v>
      </c>
      <c r="E2" s="216" t="s">
        <v>187</v>
      </c>
      <c r="F2" s="223">
        <f>AVERAGE(55200/(500*30),6000/(50*30),12000/(100*30),22080/(200*30))</f>
        <v>3.84</v>
      </c>
      <c r="G2" s="224">
        <f>968745/(85*30)</f>
        <v>379.9</v>
      </c>
      <c r="H2" s="225">
        <f>1488658.5/(315*30)</f>
        <v>157.53</v>
      </c>
      <c r="I2" s="223">
        <f>AVERAGE(55200/(500*30),6000/(50*30),12000/(100*30),22080/(200*30))</f>
        <v>3.84</v>
      </c>
      <c r="J2" s="216" t="s">
        <v>187</v>
      </c>
      <c r="K2" s="225">
        <f>2159550/(300*30)</f>
        <v>239.95</v>
      </c>
      <c r="L2" s="216" t="s">
        <v>187</v>
      </c>
      <c r="N2" s="237" t="s">
        <v>188</v>
      </c>
      <c r="O2" s="238" t="s">
        <v>189</v>
      </c>
      <c r="P2" s="238" t="s">
        <v>190</v>
      </c>
      <c r="Q2" s="239" t="s">
        <v>191</v>
      </c>
      <c r="R2" s="3"/>
      <c r="S2" s="237" t="s">
        <v>188</v>
      </c>
      <c r="T2" s="238" t="s">
        <v>189</v>
      </c>
      <c r="U2" s="238" t="s">
        <v>190</v>
      </c>
      <c r="V2" s="239" t="s">
        <v>191</v>
      </c>
      <c r="X2" s="237" t="s">
        <v>188</v>
      </c>
      <c r="Y2" s="238" t="s">
        <v>189</v>
      </c>
      <c r="Z2" s="238" t="s">
        <v>190</v>
      </c>
      <c r="AA2" s="239" t="s">
        <v>191</v>
      </c>
      <c r="AC2" s="237" t="s">
        <v>188</v>
      </c>
      <c r="AD2" s="238" t="s">
        <v>189</v>
      </c>
      <c r="AE2" s="238" t="s">
        <v>190</v>
      </c>
      <c r="AF2" s="239" t="s">
        <v>191</v>
      </c>
      <c r="AH2" s="237" t="s">
        <v>188</v>
      </c>
      <c r="AI2" s="238" t="s">
        <v>189</v>
      </c>
      <c r="AJ2" s="238" t="s">
        <v>190</v>
      </c>
      <c r="AK2" s="239" t="s">
        <v>191</v>
      </c>
      <c r="AM2" s="237" t="s">
        <v>188</v>
      </c>
      <c r="AN2" s="238" t="s">
        <v>189</v>
      </c>
      <c r="AO2" s="238" t="s">
        <v>190</v>
      </c>
      <c r="AP2" s="239" t="s">
        <v>191</v>
      </c>
      <c r="AR2" s="237" t="s">
        <v>188</v>
      </c>
      <c r="AS2" s="238" t="s">
        <v>189</v>
      </c>
      <c r="AT2" s="238" t="s">
        <v>190</v>
      </c>
      <c r="AU2" s="239" t="s">
        <v>191</v>
      </c>
    </row>
    <row r="3" spans="1:47" ht="15.75" thickBot="1" x14ac:dyDescent="0.3">
      <c r="A3" s="213" t="s">
        <v>6</v>
      </c>
      <c r="B3" s="215">
        <f>AVERAGE(20660/200000,18594/180000)</f>
        <v>0.1033</v>
      </c>
      <c r="C3" s="215">
        <f>28465.5/35000</f>
        <v>0.81330000000000002</v>
      </c>
      <c r="D3" s="215">
        <f>AVERAGE(1033/10000,619.8/6000)</f>
        <v>0.1033</v>
      </c>
      <c r="E3" s="215">
        <f>3053.4/2000</f>
        <v>1.5266999999999999</v>
      </c>
      <c r="F3" s="214">
        <f>6700/10000</f>
        <v>0.67</v>
      </c>
      <c r="G3" s="216" t="s">
        <v>187</v>
      </c>
      <c r="H3" s="215">
        <v>154.94999999999999</v>
      </c>
      <c r="I3" s="216" t="s">
        <v>187</v>
      </c>
      <c r="J3" s="216" t="s">
        <v>187</v>
      </c>
      <c r="K3" s="214">
        <v>149.9</v>
      </c>
      <c r="L3" s="216" t="s">
        <v>187</v>
      </c>
      <c r="N3" s="240" t="str">
        <f t="shared" ref="N3:N24" si="0">A2</f>
        <v>A</v>
      </c>
      <c r="O3" s="273" t="str">
        <f t="shared" ref="O3:O24" si="1">B2</f>
        <v>-</v>
      </c>
      <c r="P3" s="242" t="str">
        <f t="shared" ref="P3:P23" si="2">IFERROR(O3*100,"-")</f>
        <v>-</v>
      </c>
      <c r="Q3" s="251" t="str">
        <f t="shared" ref="Q3:Q23" si="3">IFERROR((P3-AVERAGE($P$3:$P$34))/STDEV($P$3:$P$34),"0")</f>
        <v>0</v>
      </c>
      <c r="S3" s="250" t="str">
        <f t="shared" ref="S3:S22" si="4">N3</f>
        <v>A</v>
      </c>
      <c r="T3" s="241" t="str">
        <f t="shared" ref="T3:T22" si="5">O3</f>
        <v>-</v>
      </c>
      <c r="U3" s="242" t="str">
        <f t="shared" ref="U3:U22" si="6">IFERROR(T3*100,"-")</f>
        <v>-</v>
      </c>
      <c r="V3" s="243" t="str">
        <f t="shared" ref="V3:V28" si="7">IFERROR((U3-AVERAGE($U$3:$U$34))/STDEV($U$3:$U$34),"-")</f>
        <v>-</v>
      </c>
      <c r="X3" s="250" t="str">
        <f t="shared" ref="X3:X20" si="8">S3</f>
        <v>A</v>
      </c>
      <c r="Y3" s="241" t="str">
        <f t="shared" ref="Y3:Y20" si="9">T3</f>
        <v>-</v>
      </c>
      <c r="Z3" s="242" t="str">
        <f t="shared" ref="Z3:Z25" si="10">IFERROR(Y3*100,"-")</f>
        <v>-</v>
      </c>
      <c r="AA3" s="243" t="str">
        <f t="shared" ref="AA3:AA28" si="11">IFERROR((Z3-AVERAGE($Z$3:$Z$34))/STDEV($Z$3:$Z$34),"-")</f>
        <v>-</v>
      </c>
      <c r="AC3" s="250" t="str">
        <f>X3</f>
        <v>A</v>
      </c>
      <c r="AD3" s="241" t="str">
        <f>Y3</f>
        <v>-</v>
      </c>
      <c r="AE3" s="242" t="str">
        <f t="shared" ref="AE3:AE25" si="12">IFERROR(AD3*100,"-")</f>
        <v>-</v>
      </c>
      <c r="AF3" s="243" t="str">
        <f t="shared" ref="AF3:AF26" si="13">IFERROR((AE3-AVERAGE($AE$3:$AE$34))/STDEV($AE$3:$AE$34),"-")</f>
        <v>-</v>
      </c>
      <c r="AH3" s="250" t="str">
        <f>AC3</f>
        <v>A</v>
      </c>
      <c r="AI3" s="241" t="str">
        <f>AD3</f>
        <v>-</v>
      </c>
      <c r="AJ3" s="242" t="str">
        <f>IFERROR(AI3*100,"-")</f>
        <v>-</v>
      </c>
      <c r="AK3" s="243" t="str">
        <f t="shared" ref="AK3:AK24" si="14">IFERROR((AJ3-AVERAGE($AJ$3:$AJ$34))/STDEV($AJ$3:$AJ$34),"-")</f>
        <v>-</v>
      </c>
      <c r="AM3" s="250" t="str">
        <f>AH3</f>
        <v>A</v>
      </c>
      <c r="AN3" s="241" t="str">
        <f>AI3</f>
        <v>-</v>
      </c>
      <c r="AO3" s="242" t="str">
        <f>IFERROR(AN3*100,"-")</f>
        <v>-</v>
      </c>
      <c r="AP3" s="243" t="str">
        <f t="shared" ref="AP3:AP28" si="15">IFERROR((AO3-AVERAGE($AO$3:$AO$34))/STDEV($AO$3:$AO$34),"-")</f>
        <v>-</v>
      </c>
      <c r="AR3" s="250" t="str">
        <f>AM3</f>
        <v>A</v>
      </c>
      <c r="AS3" s="241" t="str">
        <f>AN3</f>
        <v>-</v>
      </c>
      <c r="AT3" s="242" t="str">
        <f>IFERROR(AS3*100,"-")</f>
        <v>-</v>
      </c>
      <c r="AU3" s="243" t="str">
        <f t="shared" ref="AU3:AU28" si="16">IFERROR((AT3-AVERAGE($AT$3:$AT$34))/STDEV($AT$3:$AT$34),"-")</f>
        <v>-</v>
      </c>
    </row>
    <row r="4" spans="1:47" ht="15.75" thickBot="1" x14ac:dyDescent="0.3">
      <c r="A4" s="213" t="s">
        <v>7</v>
      </c>
      <c r="B4" s="214" t="s">
        <v>187</v>
      </c>
      <c r="C4" s="216" t="s">
        <v>187</v>
      </c>
      <c r="D4" s="216" t="s">
        <v>187</v>
      </c>
      <c r="E4" s="216" t="s">
        <v>187</v>
      </c>
      <c r="F4" s="216" t="s">
        <v>187</v>
      </c>
      <c r="G4" s="216" t="s">
        <v>187</v>
      </c>
      <c r="H4" s="215">
        <f>AVERAGE(154.95,119.95)</f>
        <v>137.44999999999999</v>
      </c>
      <c r="I4" s="216" t="s">
        <v>187</v>
      </c>
      <c r="J4" s="216" t="s">
        <v>187</v>
      </c>
      <c r="K4" s="216" t="s">
        <v>187</v>
      </c>
      <c r="L4" s="216" t="s">
        <v>187</v>
      </c>
      <c r="N4" s="240" t="str">
        <f t="shared" si="0"/>
        <v>B</v>
      </c>
      <c r="O4" s="273">
        <f t="shared" si="1"/>
        <v>0.1033</v>
      </c>
      <c r="P4" s="242">
        <f t="shared" si="2"/>
        <v>10.33</v>
      </c>
      <c r="Q4" s="251">
        <f t="shared" si="3"/>
        <v>-0.12419850259727773</v>
      </c>
      <c r="S4" s="250" t="str">
        <f t="shared" si="4"/>
        <v>B</v>
      </c>
      <c r="T4" s="241">
        <f t="shared" si="5"/>
        <v>0.1033</v>
      </c>
      <c r="U4" s="242">
        <f t="shared" si="6"/>
        <v>10.33</v>
      </c>
      <c r="V4" s="243">
        <f t="shared" si="7"/>
        <v>0.46769785638875366</v>
      </c>
      <c r="X4" s="250" t="str">
        <f t="shared" si="8"/>
        <v>B</v>
      </c>
      <c r="Y4" s="241">
        <f t="shared" si="9"/>
        <v>0.1033</v>
      </c>
      <c r="Z4" s="242">
        <f t="shared" si="10"/>
        <v>10.33</v>
      </c>
      <c r="AA4" s="243">
        <f t="shared" si="11"/>
        <v>0.31555849850117479</v>
      </c>
      <c r="AC4" s="250" t="str">
        <f>X4</f>
        <v>B</v>
      </c>
      <c r="AD4" s="241">
        <f>Y4</f>
        <v>0.1033</v>
      </c>
      <c r="AE4" s="242">
        <f t="shared" si="12"/>
        <v>10.33</v>
      </c>
      <c r="AF4" s="243">
        <f t="shared" si="13"/>
        <v>0.12037466930708914</v>
      </c>
      <c r="AH4" s="250" t="str">
        <f>AC4</f>
        <v>B</v>
      </c>
      <c r="AI4" s="241">
        <f>AD4</f>
        <v>0.1033</v>
      </c>
      <c r="AJ4" s="242">
        <f>IFERROR(AI4*100,"-")</f>
        <v>10.33</v>
      </c>
      <c r="AK4" s="243">
        <f t="shared" si="14"/>
        <v>0.22926931245191207</v>
      </c>
      <c r="AM4" s="250" t="str">
        <f>AH4</f>
        <v>B</v>
      </c>
      <c r="AN4" s="241">
        <f>AI4</f>
        <v>0.1033</v>
      </c>
      <c r="AO4" s="242">
        <f>IFERROR(AN4*100,"-")</f>
        <v>10.33</v>
      </c>
      <c r="AP4" s="243">
        <f t="shared" si="15"/>
        <v>0.18552988488397418</v>
      </c>
      <c r="AR4" s="250" t="str">
        <f>AM4</f>
        <v>B</v>
      </c>
      <c r="AS4" s="241">
        <f>AN4</f>
        <v>0.1033</v>
      </c>
      <c r="AT4" s="242">
        <f>IFERROR(AS4*100,"-")</f>
        <v>10.33</v>
      </c>
      <c r="AU4" s="243">
        <f t="shared" si="16"/>
        <v>-0.34575081981818517</v>
      </c>
    </row>
    <row r="5" spans="1:47" ht="15.75" thickBot="1" x14ac:dyDescent="0.3">
      <c r="A5" s="213" t="s">
        <v>8</v>
      </c>
      <c r="B5" s="215">
        <f>57750/1155000</f>
        <v>0.05</v>
      </c>
      <c r="C5" s="214">
        <f xml:space="preserve"> AVERAGE(99045.3/267690,139860/378000)</f>
        <v>0.37</v>
      </c>
      <c r="D5" s="214">
        <f>154760.7/814530</f>
        <v>0.19</v>
      </c>
      <c r="E5" s="214">
        <f xml:space="preserve"> AVERAGE(68076/111600,79876.8/185760)</f>
        <v>0.52</v>
      </c>
      <c r="F5" s="214">
        <f xml:space="preserve"> AVERAGE(2091/2460,4600.2/2460)</f>
        <v>1.3599999999999999</v>
      </c>
      <c r="G5" s="216" t="s">
        <v>187</v>
      </c>
      <c r="H5" s="216" t="s">
        <v>187</v>
      </c>
      <c r="I5" s="216" t="s">
        <v>187</v>
      </c>
      <c r="J5" s="216" t="s">
        <v>187</v>
      </c>
      <c r="K5" s="216" t="s">
        <v>187</v>
      </c>
      <c r="L5" s="216" t="s">
        <v>187</v>
      </c>
      <c r="N5" s="240" t="str">
        <f t="shared" si="0"/>
        <v>C</v>
      </c>
      <c r="O5" s="273" t="str">
        <f t="shared" si="1"/>
        <v>-</v>
      </c>
      <c r="P5" s="242" t="str">
        <f t="shared" si="2"/>
        <v>-</v>
      </c>
      <c r="Q5" s="251" t="str">
        <f t="shared" si="3"/>
        <v>0</v>
      </c>
      <c r="S5" s="250" t="str">
        <f t="shared" si="4"/>
        <v>C</v>
      </c>
      <c r="T5" s="241" t="str">
        <f t="shared" si="5"/>
        <v>-</v>
      </c>
      <c r="U5" s="242" t="str">
        <f t="shared" si="6"/>
        <v>-</v>
      </c>
      <c r="V5" s="243" t="str">
        <f t="shared" si="7"/>
        <v>-</v>
      </c>
      <c r="X5" s="250" t="str">
        <f t="shared" si="8"/>
        <v>C</v>
      </c>
      <c r="Y5" s="241" t="str">
        <f t="shared" si="9"/>
        <v>-</v>
      </c>
      <c r="Z5" s="242" t="str">
        <f t="shared" si="10"/>
        <v>-</v>
      </c>
      <c r="AA5" s="243" t="str">
        <f t="shared" si="11"/>
        <v>-</v>
      </c>
      <c r="AC5" s="250" t="str">
        <f t="shared" ref="AC5:AC24" si="17">X5</f>
        <v>C</v>
      </c>
      <c r="AD5" s="241" t="str">
        <f>Y5</f>
        <v>-</v>
      </c>
      <c r="AE5" s="242" t="str">
        <f t="shared" si="12"/>
        <v>-</v>
      </c>
      <c r="AF5" s="243" t="str">
        <f t="shared" si="13"/>
        <v>-</v>
      </c>
      <c r="AH5" s="250" t="str">
        <f t="shared" ref="AH5:AH24" si="18">AC5</f>
        <v>C</v>
      </c>
      <c r="AI5" s="241" t="str">
        <f>AD5</f>
        <v>-</v>
      </c>
      <c r="AJ5" s="242" t="str">
        <f>IFERROR(AI5*100,"-")</f>
        <v>-</v>
      </c>
      <c r="AK5" s="243" t="str">
        <f t="shared" si="14"/>
        <v>-</v>
      </c>
      <c r="AM5" s="250" t="str">
        <f t="shared" ref="AM5:AM24" si="19">AH5</f>
        <v>C</v>
      </c>
      <c r="AN5" s="241" t="str">
        <f>AI5</f>
        <v>-</v>
      </c>
      <c r="AO5" s="242" t="str">
        <f>IFERROR(AN5*100,"-")</f>
        <v>-</v>
      </c>
      <c r="AP5" s="243" t="str">
        <f t="shared" si="15"/>
        <v>-</v>
      </c>
      <c r="AR5" s="250" t="str">
        <f t="shared" ref="AR5:AR24" si="20">AM5</f>
        <v>C</v>
      </c>
      <c r="AS5" s="241" t="str">
        <f>AN5</f>
        <v>-</v>
      </c>
      <c r="AT5" s="242" t="str">
        <f>IFERROR(AS5*100,"-")</f>
        <v>-</v>
      </c>
      <c r="AU5" s="243" t="str">
        <f t="shared" si="16"/>
        <v>-</v>
      </c>
    </row>
    <row r="6" spans="1:47" ht="15.75" thickBot="1" x14ac:dyDescent="0.3">
      <c r="A6" s="217" t="s">
        <v>9</v>
      </c>
      <c r="B6" s="216" t="s">
        <v>187</v>
      </c>
      <c r="C6" s="216" t="s">
        <v>187</v>
      </c>
      <c r="D6" s="216" t="s">
        <v>187</v>
      </c>
      <c r="E6" s="216" t="s">
        <v>187</v>
      </c>
      <c r="F6" s="216" t="s">
        <v>187</v>
      </c>
      <c r="G6" s="216" t="s">
        <v>187</v>
      </c>
      <c r="H6" s="216">
        <v>117.96</v>
      </c>
      <c r="I6" s="216">
        <v>1.63</v>
      </c>
      <c r="J6" s="216" t="s">
        <v>187</v>
      </c>
      <c r="K6" s="216">
        <v>90.52</v>
      </c>
      <c r="L6" s="216" t="s">
        <v>187</v>
      </c>
      <c r="N6" s="240" t="str">
        <f t="shared" si="0"/>
        <v>D</v>
      </c>
      <c r="O6" s="273">
        <f t="shared" si="1"/>
        <v>0.05</v>
      </c>
      <c r="P6" s="242">
        <f t="shared" si="2"/>
        <v>5</v>
      </c>
      <c r="Q6" s="251">
        <f t="shared" si="3"/>
        <v>-0.5446891609810649</v>
      </c>
      <c r="S6" s="250" t="str">
        <f t="shared" si="4"/>
        <v>D</v>
      </c>
      <c r="T6" s="241">
        <f t="shared" si="5"/>
        <v>0.05</v>
      </c>
      <c r="U6" s="242">
        <f t="shared" si="6"/>
        <v>5</v>
      </c>
      <c r="V6" s="243">
        <f t="shared" si="7"/>
        <v>-0.67347481127952125</v>
      </c>
      <c r="X6" s="250" t="str">
        <f t="shared" si="8"/>
        <v>D</v>
      </c>
      <c r="Y6" s="241">
        <f t="shared" si="9"/>
        <v>0.05</v>
      </c>
      <c r="Z6" s="242">
        <f t="shared" si="10"/>
        <v>5</v>
      </c>
      <c r="AA6" s="243">
        <f t="shared" si="11"/>
        <v>-0.98952406174782115</v>
      </c>
      <c r="AC6" s="250" t="str">
        <f t="shared" si="17"/>
        <v>D</v>
      </c>
      <c r="AD6" s="241">
        <f>Y6</f>
        <v>0.05</v>
      </c>
      <c r="AE6" s="242">
        <f t="shared" si="12"/>
        <v>5</v>
      </c>
      <c r="AF6" s="243">
        <f t="shared" si="13"/>
        <v>-1.3867272406752982</v>
      </c>
      <c r="AH6" s="250" t="str">
        <f t="shared" si="18"/>
        <v>D</v>
      </c>
      <c r="AI6" s="241">
        <f>AD6</f>
        <v>0.05</v>
      </c>
      <c r="AJ6" s="242">
        <f>IFERROR(AI6*100,"-")</f>
        <v>5</v>
      </c>
      <c r="AK6" s="252">
        <f t="shared" si="14"/>
        <v>-1.6110947210289073</v>
      </c>
      <c r="AM6" s="250" t="str">
        <f t="shared" si="19"/>
        <v>D</v>
      </c>
      <c r="AN6" s="241"/>
      <c r="AO6" s="242" t="s">
        <v>187</v>
      </c>
      <c r="AP6" s="243" t="str">
        <f t="shared" si="15"/>
        <v>-</v>
      </c>
      <c r="AR6" s="250" t="str">
        <f t="shared" si="20"/>
        <v>D</v>
      </c>
      <c r="AS6" s="241"/>
      <c r="AT6" s="242" t="s">
        <v>187</v>
      </c>
      <c r="AU6" s="243" t="str">
        <f t="shared" si="16"/>
        <v>-</v>
      </c>
    </row>
    <row r="7" spans="1:47" ht="15.75" thickBot="1" x14ac:dyDescent="0.3">
      <c r="A7" s="217" t="s">
        <v>10</v>
      </c>
      <c r="B7" s="216" t="s">
        <v>187</v>
      </c>
      <c r="C7" s="216" t="s">
        <v>187</v>
      </c>
      <c r="D7" s="216" t="s">
        <v>187</v>
      </c>
      <c r="E7" s="216" t="s">
        <v>187</v>
      </c>
      <c r="F7" s="216" t="s">
        <v>187</v>
      </c>
      <c r="G7" s="216" t="s">
        <v>187</v>
      </c>
      <c r="H7" s="216" t="s">
        <v>187</v>
      </c>
      <c r="I7" s="216">
        <v>5.66</v>
      </c>
      <c r="J7" s="216" t="s">
        <v>187</v>
      </c>
      <c r="K7" s="216" t="s">
        <v>187</v>
      </c>
      <c r="L7" s="216" t="s">
        <v>187</v>
      </c>
      <c r="N7" s="240" t="str">
        <f t="shared" si="0"/>
        <v>E</v>
      </c>
      <c r="O7" s="273" t="str">
        <f t="shared" si="1"/>
        <v>-</v>
      </c>
      <c r="P7" s="242" t="str">
        <f t="shared" si="2"/>
        <v>-</v>
      </c>
      <c r="Q7" s="251" t="str">
        <f t="shared" si="3"/>
        <v>0</v>
      </c>
      <c r="S7" s="250" t="str">
        <f t="shared" si="4"/>
        <v>E</v>
      </c>
      <c r="T7" s="241" t="str">
        <f t="shared" si="5"/>
        <v>-</v>
      </c>
      <c r="U7" s="242" t="str">
        <f t="shared" si="6"/>
        <v>-</v>
      </c>
      <c r="V7" s="243" t="str">
        <f t="shared" si="7"/>
        <v>-</v>
      </c>
      <c r="X7" s="250" t="str">
        <f t="shared" si="8"/>
        <v>E</v>
      </c>
      <c r="Y7" s="241" t="str">
        <f t="shared" si="9"/>
        <v>-</v>
      </c>
      <c r="Z7" s="242" t="str">
        <f t="shared" si="10"/>
        <v>-</v>
      </c>
      <c r="AA7" s="243" t="str">
        <f t="shared" si="11"/>
        <v>-</v>
      </c>
      <c r="AC7" s="250" t="str">
        <f t="shared" si="17"/>
        <v>E</v>
      </c>
      <c r="AD7" s="241" t="str">
        <f>Y7</f>
        <v>-</v>
      </c>
      <c r="AE7" s="242" t="str">
        <f t="shared" si="12"/>
        <v>-</v>
      </c>
      <c r="AF7" s="243" t="str">
        <f t="shared" si="13"/>
        <v>-</v>
      </c>
      <c r="AH7" s="250" t="str">
        <f t="shared" si="18"/>
        <v>E</v>
      </c>
      <c r="AI7" s="241" t="str">
        <f>AD7</f>
        <v>-</v>
      </c>
      <c r="AJ7" s="242" t="str">
        <f t="shared" ref="AJ7:AJ24" si="21">IFERROR(AI7*100,"-")</f>
        <v>-</v>
      </c>
      <c r="AK7" s="243" t="str">
        <f t="shared" si="14"/>
        <v>-</v>
      </c>
      <c r="AM7" s="250" t="str">
        <f t="shared" si="19"/>
        <v>E</v>
      </c>
      <c r="AN7" s="241" t="str">
        <f>AI7</f>
        <v>-</v>
      </c>
      <c r="AO7" s="242" t="str">
        <f t="shared" ref="AO7:AO24" si="22">IFERROR(AN7*100,"-")</f>
        <v>-</v>
      </c>
      <c r="AP7" s="243" t="str">
        <f t="shared" si="15"/>
        <v>-</v>
      </c>
      <c r="AR7" s="250" t="str">
        <f t="shared" si="20"/>
        <v>E</v>
      </c>
      <c r="AS7" s="241" t="str">
        <f t="shared" ref="AS7:AS20" si="23">AN7</f>
        <v>-</v>
      </c>
      <c r="AT7" s="242" t="str">
        <f t="shared" ref="AT7:AT25" si="24">IFERROR(AS7*100,"-")</f>
        <v>-</v>
      </c>
      <c r="AU7" s="243" t="str">
        <f t="shared" si="16"/>
        <v>-</v>
      </c>
    </row>
    <row r="8" spans="1:47" ht="15.75" thickBot="1" x14ac:dyDescent="0.3">
      <c r="A8" s="217" t="s">
        <v>11</v>
      </c>
      <c r="B8" s="216" t="s">
        <v>187</v>
      </c>
      <c r="C8" s="216" t="s">
        <v>187</v>
      </c>
      <c r="D8" s="216" t="s">
        <v>187</v>
      </c>
      <c r="E8" s="216" t="s">
        <v>187</v>
      </c>
      <c r="F8" s="216" t="s">
        <v>187</v>
      </c>
      <c r="G8" s="216" t="s">
        <v>187</v>
      </c>
      <c r="H8" s="216">
        <v>97.91</v>
      </c>
      <c r="I8" s="216" t="s">
        <v>187</v>
      </c>
      <c r="J8" s="216" t="s">
        <v>187</v>
      </c>
      <c r="K8" s="216">
        <v>100.91</v>
      </c>
      <c r="L8" s="216" t="s">
        <v>187</v>
      </c>
      <c r="N8" s="240" t="str">
        <f t="shared" si="0"/>
        <v>F</v>
      </c>
      <c r="O8" s="273" t="str">
        <f t="shared" si="1"/>
        <v>-</v>
      </c>
      <c r="P8" s="242" t="str">
        <f t="shared" si="2"/>
        <v>-</v>
      </c>
      <c r="Q8" s="251" t="str">
        <f t="shared" si="3"/>
        <v>0</v>
      </c>
      <c r="S8" s="250" t="str">
        <f t="shared" si="4"/>
        <v>F</v>
      </c>
      <c r="T8" s="241" t="str">
        <f t="shared" si="5"/>
        <v>-</v>
      </c>
      <c r="U8" s="242" t="str">
        <f t="shared" si="6"/>
        <v>-</v>
      </c>
      <c r="V8" s="243" t="str">
        <f t="shared" si="7"/>
        <v>-</v>
      </c>
      <c r="X8" s="250" t="str">
        <f t="shared" si="8"/>
        <v>F</v>
      </c>
      <c r="Y8" s="241" t="str">
        <f t="shared" si="9"/>
        <v>-</v>
      </c>
      <c r="Z8" s="242" t="str">
        <f t="shared" si="10"/>
        <v>-</v>
      </c>
      <c r="AA8" s="243" t="str">
        <f t="shared" si="11"/>
        <v>-</v>
      </c>
      <c r="AC8" s="250" t="str">
        <f t="shared" si="17"/>
        <v>F</v>
      </c>
      <c r="AD8" s="241" t="str">
        <f t="shared" ref="AD8:AD20" si="25">Y8</f>
        <v>-</v>
      </c>
      <c r="AE8" s="242" t="str">
        <f t="shared" si="12"/>
        <v>-</v>
      </c>
      <c r="AF8" s="243" t="str">
        <f t="shared" si="13"/>
        <v>-</v>
      </c>
      <c r="AH8" s="250" t="str">
        <f t="shared" si="18"/>
        <v>F</v>
      </c>
      <c r="AI8" s="241" t="str">
        <f t="shared" ref="AI8:AI20" si="26">AD8</f>
        <v>-</v>
      </c>
      <c r="AJ8" s="242" t="str">
        <f t="shared" si="21"/>
        <v>-</v>
      </c>
      <c r="AK8" s="243" t="str">
        <f t="shared" si="14"/>
        <v>-</v>
      </c>
      <c r="AM8" s="250" t="str">
        <f t="shared" si="19"/>
        <v>F</v>
      </c>
      <c r="AN8" s="241" t="str">
        <f t="shared" ref="AN8:AN20" si="27">AI8</f>
        <v>-</v>
      </c>
      <c r="AO8" s="242" t="str">
        <f t="shared" si="22"/>
        <v>-</v>
      </c>
      <c r="AP8" s="243" t="str">
        <f t="shared" si="15"/>
        <v>-</v>
      </c>
      <c r="AR8" s="250" t="str">
        <f t="shared" si="20"/>
        <v>F</v>
      </c>
      <c r="AS8" s="241" t="str">
        <f t="shared" si="23"/>
        <v>-</v>
      </c>
      <c r="AT8" s="242" t="str">
        <f t="shared" si="24"/>
        <v>-</v>
      </c>
      <c r="AU8" s="243" t="str">
        <f t="shared" si="16"/>
        <v>-</v>
      </c>
    </row>
    <row r="9" spans="1:47" ht="15.75" thickBot="1" x14ac:dyDescent="0.3">
      <c r="A9" s="213" t="s">
        <v>12</v>
      </c>
      <c r="B9" s="216" t="s">
        <v>187</v>
      </c>
      <c r="C9" s="216" t="s">
        <v>187</v>
      </c>
      <c r="D9" s="216" t="s">
        <v>187</v>
      </c>
      <c r="E9" s="216" t="s">
        <v>187</v>
      </c>
      <c r="F9" s="216" t="s">
        <v>187</v>
      </c>
      <c r="G9" s="216" t="s">
        <v>187</v>
      </c>
      <c r="H9" s="216" t="s">
        <v>187</v>
      </c>
      <c r="I9" s="214">
        <f>AVERAGE(3.45,2.8,4.45,6.29)</f>
        <v>4.2474999999999996</v>
      </c>
      <c r="J9" s="216" t="s">
        <v>187</v>
      </c>
      <c r="K9" s="214" t="s">
        <v>187</v>
      </c>
      <c r="L9" s="214">
        <v>99.9</v>
      </c>
      <c r="N9" s="240" t="str">
        <f t="shared" si="0"/>
        <v>G</v>
      </c>
      <c r="O9" s="273" t="str">
        <f t="shared" si="1"/>
        <v>-</v>
      </c>
      <c r="P9" s="242" t="str">
        <f t="shared" si="2"/>
        <v>-</v>
      </c>
      <c r="Q9" s="251" t="str">
        <f t="shared" si="3"/>
        <v>0</v>
      </c>
      <c r="S9" s="250" t="str">
        <f t="shared" si="4"/>
        <v>G</v>
      </c>
      <c r="T9" s="241" t="str">
        <f t="shared" si="5"/>
        <v>-</v>
      </c>
      <c r="U9" s="242" t="str">
        <f t="shared" si="6"/>
        <v>-</v>
      </c>
      <c r="V9" s="243" t="str">
        <f t="shared" si="7"/>
        <v>-</v>
      </c>
      <c r="X9" s="250" t="str">
        <f t="shared" si="8"/>
        <v>G</v>
      </c>
      <c r="Y9" s="241" t="str">
        <f t="shared" si="9"/>
        <v>-</v>
      </c>
      <c r="Z9" s="242" t="str">
        <f t="shared" si="10"/>
        <v>-</v>
      </c>
      <c r="AA9" s="243" t="str">
        <f t="shared" si="11"/>
        <v>-</v>
      </c>
      <c r="AC9" s="250" t="str">
        <f t="shared" si="17"/>
        <v>G</v>
      </c>
      <c r="AD9" s="241" t="str">
        <f t="shared" si="25"/>
        <v>-</v>
      </c>
      <c r="AE9" s="242" t="str">
        <f t="shared" si="12"/>
        <v>-</v>
      </c>
      <c r="AF9" s="243" t="str">
        <f t="shared" si="13"/>
        <v>-</v>
      </c>
      <c r="AH9" s="250" t="str">
        <f t="shared" si="18"/>
        <v>G</v>
      </c>
      <c r="AI9" s="241" t="str">
        <f t="shared" si="26"/>
        <v>-</v>
      </c>
      <c r="AJ9" s="242" t="str">
        <f t="shared" si="21"/>
        <v>-</v>
      </c>
      <c r="AK9" s="243" t="str">
        <f t="shared" si="14"/>
        <v>-</v>
      </c>
      <c r="AM9" s="250" t="str">
        <f t="shared" si="19"/>
        <v>G</v>
      </c>
      <c r="AN9" s="241" t="str">
        <f t="shared" si="27"/>
        <v>-</v>
      </c>
      <c r="AO9" s="242" t="str">
        <f t="shared" si="22"/>
        <v>-</v>
      </c>
      <c r="AP9" s="243" t="str">
        <f t="shared" si="15"/>
        <v>-</v>
      </c>
      <c r="AR9" s="250" t="str">
        <f t="shared" si="20"/>
        <v>G</v>
      </c>
      <c r="AS9" s="241" t="str">
        <f t="shared" si="23"/>
        <v>-</v>
      </c>
      <c r="AT9" s="242" t="str">
        <f t="shared" si="24"/>
        <v>-</v>
      </c>
      <c r="AU9" s="243" t="str">
        <f t="shared" si="16"/>
        <v>-</v>
      </c>
    </row>
    <row r="10" spans="1:47" ht="15.75" thickBot="1" x14ac:dyDescent="0.3">
      <c r="A10" s="217" t="s">
        <v>13</v>
      </c>
      <c r="B10" s="216" t="s">
        <v>187</v>
      </c>
      <c r="C10" s="216" t="s">
        <v>187</v>
      </c>
      <c r="D10" s="216" t="s">
        <v>187</v>
      </c>
      <c r="E10" s="216" t="s">
        <v>187</v>
      </c>
      <c r="F10" s="216" t="s">
        <v>187</v>
      </c>
      <c r="G10" s="216" t="s">
        <v>187</v>
      </c>
      <c r="H10" s="216">
        <f>AVERAGE(54880.91/624,603048.15/7224)</f>
        <v>85.714301180892761</v>
      </c>
      <c r="I10" s="216">
        <f>1427.6/1020</f>
        <v>1.3996078431372547</v>
      </c>
      <c r="J10" s="216">
        <f>1200/100</f>
        <v>12</v>
      </c>
      <c r="K10" s="216">
        <f>45468/3600</f>
        <v>12.63</v>
      </c>
      <c r="L10" s="16" t="s">
        <v>187</v>
      </c>
      <c r="N10" s="240" t="str">
        <f t="shared" si="0"/>
        <v>H</v>
      </c>
      <c r="O10" s="273" t="str">
        <f t="shared" si="1"/>
        <v>-</v>
      </c>
      <c r="P10" s="242" t="str">
        <f t="shared" si="2"/>
        <v>-</v>
      </c>
      <c r="Q10" s="251" t="str">
        <f t="shared" si="3"/>
        <v>0</v>
      </c>
      <c r="S10" s="250" t="str">
        <f t="shared" si="4"/>
        <v>H</v>
      </c>
      <c r="T10" s="241" t="str">
        <f t="shared" si="5"/>
        <v>-</v>
      </c>
      <c r="U10" s="242" t="str">
        <f t="shared" si="6"/>
        <v>-</v>
      </c>
      <c r="V10" s="243" t="str">
        <f t="shared" si="7"/>
        <v>-</v>
      </c>
      <c r="X10" s="250" t="str">
        <f t="shared" si="8"/>
        <v>H</v>
      </c>
      <c r="Y10" s="241" t="str">
        <f t="shared" si="9"/>
        <v>-</v>
      </c>
      <c r="Z10" s="242" t="str">
        <f t="shared" si="10"/>
        <v>-</v>
      </c>
      <c r="AA10" s="243" t="str">
        <f t="shared" si="11"/>
        <v>-</v>
      </c>
      <c r="AC10" s="250" t="str">
        <f t="shared" si="17"/>
        <v>H</v>
      </c>
      <c r="AD10" s="241" t="str">
        <f t="shared" si="25"/>
        <v>-</v>
      </c>
      <c r="AE10" s="242" t="str">
        <f t="shared" si="12"/>
        <v>-</v>
      </c>
      <c r="AF10" s="243" t="str">
        <f t="shared" si="13"/>
        <v>-</v>
      </c>
      <c r="AH10" s="250" t="str">
        <f t="shared" si="18"/>
        <v>H</v>
      </c>
      <c r="AI10" s="241" t="str">
        <f t="shared" si="26"/>
        <v>-</v>
      </c>
      <c r="AJ10" s="242" t="str">
        <f t="shared" si="21"/>
        <v>-</v>
      </c>
      <c r="AK10" s="243" t="str">
        <f t="shared" si="14"/>
        <v>-</v>
      </c>
      <c r="AM10" s="250" t="str">
        <f t="shared" si="19"/>
        <v>H</v>
      </c>
      <c r="AN10" s="241" t="str">
        <f t="shared" si="27"/>
        <v>-</v>
      </c>
      <c r="AO10" s="242" t="str">
        <f t="shared" si="22"/>
        <v>-</v>
      </c>
      <c r="AP10" s="243" t="str">
        <f t="shared" si="15"/>
        <v>-</v>
      </c>
      <c r="AR10" s="250" t="str">
        <f t="shared" si="20"/>
        <v>H</v>
      </c>
      <c r="AS10" s="241" t="str">
        <f t="shared" si="23"/>
        <v>-</v>
      </c>
      <c r="AT10" s="242" t="str">
        <f t="shared" si="24"/>
        <v>-</v>
      </c>
      <c r="AU10" s="243" t="str">
        <f t="shared" si="16"/>
        <v>-</v>
      </c>
    </row>
    <row r="11" spans="1:47" ht="15.75" thickBot="1" x14ac:dyDescent="0.3">
      <c r="A11" s="217" t="s">
        <v>14</v>
      </c>
      <c r="B11" s="216">
        <f>19804.08/198041</f>
        <v>9.9999899010810897E-2</v>
      </c>
      <c r="C11" s="216">
        <f>AVERAGE(54493.1/68979,114354.99/141179)</f>
        <v>0.79999775293930031</v>
      </c>
      <c r="D11" s="216">
        <f>AVERAGE(8062.98/13218,6699.84/11964)</f>
        <v>0.58499999999999996</v>
      </c>
      <c r="E11" s="216">
        <f>AVERAGE(18065.64/11964,18663.84/11964)</f>
        <v>1.5350000000000001</v>
      </c>
      <c r="F11" s="216">
        <f>13763.4/(925*12)</f>
        <v>1.2399459459459459</v>
      </c>
      <c r="G11" s="216" t="s">
        <v>187</v>
      </c>
      <c r="H11" s="216" t="s">
        <v>187</v>
      </c>
      <c r="I11" s="216" t="s">
        <v>187</v>
      </c>
      <c r="J11" s="216" t="s">
        <v>187</v>
      </c>
      <c r="K11" s="216" t="s">
        <v>187</v>
      </c>
      <c r="L11" s="216" t="s">
        <v>187</v>
      </c>
      <c r="N11" s="240" t="str">
        <f t="shared" si="0"/>
        <v>I</v>
      </c>
      <c r="O11" s="273" t="str">
        <f t="shared" si="1"/>
        <v>-</v>
      </c>
      <c r="P11" s="242" t="str">
        <f t="shared" si="2"/>
        <v>-</v>
      </c>
      <c r="Q11" s="251" t="str">
        <f t="shared" si="3"/>
        <v>0</v>
      </c>
      <c r="S11" s="250" t="str">
        <f t="shared" si="4"/>
        <v>I</v>
      </c>
      <c r="T11" s="241" t="str">
        <f t="shared" si="5"/>
        <v>-</v>
      </c>
      <c r="U11" s="242" t="str">
        <f t="shared" si="6"/>
        <v>-</v>
      </c>
      <c r="V11" s="243" t="str">
        <f t="shared" si="7"/>
        <v>-</v>
      </c>
      <c r="X11" s="250" t="str">
        <f t="shared" si="8"/>
        <v>I</v>
      </c>
      <c r="Y11" s="241" t="str">
        <f t="shared" si="9"/>
        <v>-</v>
      </c>
      <c r="Z11" s="242" t="str">
        <f t="shared" si="10"/>
        <v>-</v>
      </c>
      <c r="AA11" s="243" t="str">
        <f t="shared" si="11"/>
        <v>-</v>
      </c>
      <c r="AC11" s="250" t="str">
        <f t="shared" si="17"/>
        <v>I</v>
      </c>
      <c r="AD11" s="241" t="str">
        <f t="shared" si="25"/>
        <v>-</v>
      </c>
      <c r="AE11" s="242" t="str">
        <f t="shared" si="12"/>
        <v>-</v>
      </c>
      <c r="AF11" s="243" t="str">
        <f t="shared" si="13"/>
        <v>-</v>
      </c>
      <c r="AH11" s="250" t="str">
        <f t="shared" si="18"/>
        <v>I</v>
      </c>
      <c r="AI11" s="241" t="str">
        <f t="shared" si="26"/>
        <v>-</v>
      </c>
      <c r="AJ11" s="242" t="str">
        <f t="shared" si="21"/>
        <v>-</v>
      </c>
      <c r="AK11" s="243" t="str">
        <f t="shared" si="14"/>
        <v>-</v>
      </c>
      <c r="AM11" s="250" t="str">
        <f t="shared" si="19"/>
        <v>I</v>
      </c>
      <c r="AN11" s="241" t="str">
        <f t="shared" si="27"/>
        <v>-</v>
      </c>
      <c r="AO11" s="242" t="str">
        <f t="shared" si="22"/>
        <v>-</v>
      </c>
      <c r="AP11" s="243" t="str">
        <f t="shared" si="15"/>
        <v>-</v>
      </c>
      <c r="AR11" s="250" t="str">
        <f t="shared" si="20"/>
        <v>I</v>
      </c>
      <c r="AS11" s="241" t="str">
        <f t="shared" si="23"/>
        <v>-</v>
      </c>
      <c r="AT11" s="242" t="str">
        <f t="shared" si="24"/>
        <v>-</v>
      </c>
      <c r="AU11" s="243" t="str">
        <f t="shared" si="16"/>
        <v>-</v>
      </c>
    </row>
    <row r="12" spans="1:47" ht="15.75" thickBot="1" x14ac:dyDescent="0.3">
      <c r="A12" s="218" t="s">
        <v>15</v>
      </c>
      <c r="B12" s="216" t="s">
        <v>187</v>
      </c>
      <c r="C12" s="216" t="s">
        <v>187</v>
      </c>
      <c r="D12" s="216" t="s">
        <v>187</v>
      </c>
      <c r="E12" s="216" t="s">
        <v>187</v>
      </c>
      <c r="F12" s="216" t="s">
        <v>187</v>
      </c>
      <c r="G12" s="216" t="s">
        <v>187</v>
      </c>
      <c r="H12" s="216" t="s">
        <v>187</v>
      </c>
      <c r="I12" s="216" t="s">
        <v>187</v>
      </c>
      <c r="J12" s="219">
        <f>'Comprasnet e Operadoras'!P16</f>
        <v>49.99</v>
      </c>
      <c r="K12" s="216" t="s">
        <v>187</v>
      </c>
      <c r="L12" s="216" t="s">
        <v>187</v>
      </c>
      <c r="N12" s="240" t="str">
        <f t="shared" si="0"/>
        <v>J</v>
      </c>
      <c r="O12" s="273">
        <f t="shared" si="1"/>
        <v>9.9999899010810897E-2</v>
      </c>
      <c r="P12" s="242">
        <f t="shared" si="2"/>
        <v>9.99998990108109</v>
      </c>
      <c r="Q12" s="251">
        <f t="shared" si="3"/>
        <v>-0.15023343013343368</v>
      </c>
      <c r="S12" s="250" t="str">
        <f t="shared" si="4"/>
        <v>J</v>
      </c>
      <c r="T12" s="241">
        <f t="shared" si="5"/>
        <v>9.9999899010810897E-2</v>
      </c>
      <c r="U12" s="242">
        <f t="shared" si="6"/>
        <v>9.99998990108109</v>
      </c>
      <c r="V12" s="243">
        <f t="shared" si="7"/>
        <v>0.39704147647491428</v>
      </c>
      <c r="X12" s="250" t="str">
        <f t="shared" si="8"/>
        <v>J</v>
      </c>
      <c r="Y12" s="241">
        <f t="shared" si="9"/>
        <v>9.9999899010810897E-2</v>
      </c>
      <c r="Z12" s="242">
        <f t="shared" si="10"/>
        <v>9.99998990108109</v>
      </c>
      <c r="AA12" s="243">
        <f t="shared" si="11"/>
        <v>0.23475354075162216</v>
      </c>
      <c r="AC12" s="250" t="str">
        <f t="shared" si="17"/>
        <v>J</v>
      </c>
      <c r="AD12" s="241">
        <f t="shared" si="25"/>
        <v>9.9999899010810897E-2</v>
      </c>
      <c r="AE12" s="242">
        <f t="shared" si="12"/>
        <v>9.99998990108109</v>
      </c>
      <c r="AF12" s="243">
        <f t="shared" si="13"/>
        <v>2.7061564167470752E-2</v>
      </c>
      <c r="AH12" s="250" t="str">
        <f t="shared" si="18"/>
        <v>J</v>
      </c>
      <c r="AI12" s="241">
        <f t="shared" si="26"/>
        <v>9.9999899010810897E-2</v>
      </c>
      <c r="AJ12" s="242">
        <f t="shared" si="21"/>
        <v>9.99998990108109</v>
      </c>
      <c r="AK12" s="243">
        <f t="shared" si="14"/>
        <v>0.11532208604744498</v>
      </c>
      <c r="AM12" s="250" t="str">
        <f t="shared" si="19"/>
        <v>J</v>
      </c>
      <c r="AN12" s="241">
        <f t="shared" si="27"/>
        <v>9.9999899010810897E-2</v>
      </c>
      <c r="AO12" s="242">
        <f t="shared" si="22"/>
        <v>9.99998990108109</v>
      </c>
      <c r="AP12" s="243">
        <f t="shared" si="15"/>
        <v>5.3576287588201613E-2</v>
      </c>
      <c r="AR12" s="250" t="str">
        <f t="shared" si="20"/>
        <v>J</v>
      </c>
      <c r="AS12" s="241">
        <f t="shared" si="23"/>
        <v>9.9999899010810897E-2</v>
      </c>
      <c r="AT12" s="242">
        <f t="shared" si="24"/>
        <v>9.99998990108109</v>
      </c>
      <c r="AU12" s="243">
        <f t="shared" si="16"/>
        <v>-0.57281914924237409</v>
      </c>
    </row>
    <row r="13" spans="1:47" ht="15.75" thickBot="1" x14ac:dyDescent="0.3">
      <c r="A13" s="218" t="s">
        <v>16</v>
      </c>
      <c r="B13" s="216" t="s">
        <v>187</v>
      </c>
      <c r="C13" s="216" t="s">
        <v>187</v>
      </c>
      <c r="D13" s="216" t="s">
        <v>187</v>
      </c>
      <c r="E13" s="216" t="s">
        <v>187</v>
      </c>
      <c r="F13" s="216" t="s">
        <v>187</v>
      </c>
      <c r="G13" s="216" t="s">
        <v>187</v>
      </c>
      <c r="H13" s="216" t="s">
        <v>187</v>
      </c>
      <c r="I13" s="216" t="s">
        <v>187</v>
      </c>
      <c r="J13" s="219">
        <f>'Comprasnet e Operadoras'!Q16</f>
        <v>54.900000000000006</v>
      </c>
      <c r="K13" s="216" t="s">
        <v>187</v>
      </c>
      <c r="L13" s="216" t="s">
        <v>187</v>
      </c>
      <c r="N13" s="240" t="str">
        <f t="shared" si="0"/>
        <v>K</v>
      </c>
      <c r="O13" s="273" t="str">
        <f t="shared" si="1"/>
        <v>-</v>
      </c>
      <c r="P13" s="242" t="str">
        <f t="shared" si="2"/>
        <v>-</v>
      </c>
      <c r="Q13" s="251" t="str">
        <f t="shared" si="3"/>
        <v>0</v>
      </c>
      <c r="S13" s="250" t="str">
        <f t="shared" si="4"/>
        <v>K</v>
      </c>
      <c r="T13" s="241" t="str">
        <f t="shared" si="5"/>
        <v>-</v>
      </c>
      <c r="U13" s="242" t="str">
        <f t="shared" si="6"/>
        <v>-</v>
      </c>
      <c r="V13" s="243" t="str">
        <f t="shared" si="7"/>
        <v>-</v>
      </c>
      <c r="X13" s="250" t="str">
        <f t="shared" si="8"/>
        <v>K</v>
      </c>
      <c r="Y13" s="241" t="str">
        <f t="shared" si="9"/>
        <v>-</v>
      </c>
      <c r="Z13" s="242" t="str">
        <f t="shared" si="10"/>
        <v>-</v>
      </c>
      <c r="AA13" s="243" t="str">
        <f t="shared" si="11"/>
        <v>-</v>
      </c>
      <c r="AC13" s="250" t="str">
        <f t="shared" si="17"/>
        <v>K</v>
      </c>
      <c r="AD13" s="241" t="str">
        <f t="shared" si="25"/>
        <v>-</v>
      </c>
      <c r="AE13" s="242" t="str">
        <f t="shared" si="12"/>
        <v>-</v>
      </c>
      <c r="AF13" s="243" t="str">
        <f t="shared" si="13"/>
        <v>-</v>
      </c>
      <c r="AH13" s="250" t="str">
        <f t="shared" si="18"/>
        <v>K</v>
      </c>
      <c r="AI13" s="241" t="str">
        <f t="shared" si="26"/>
        <v>-</v>
      </c>
      <c r="AJ13" s="242" t="str">
        <f t="shared" si="21"/>
        <v>-</v>
      </c>
      <c r="AK13" s="243" t="str">
        <f t="shared" si="14"/>
        <v>-</v>
      </c>
      <c r="AM13" s="250" t="str">
        <f t="shared" si="19"/>
        <v>K</v>
      </c>
      <c r="AN13" s="241" t="str">
        <f t="shared" si="27"/>
        <v>-</v>
      </c>
      <c r="AO13" s="242" t="str">
        <f t="shared" si="22"/>
        <v>-</v>
      </c>
      <c r="AP13" s="243" t="str">
        <f t="shared" si="15"/>
        <v>-</v>
      </c>
      <c r="AR13" s="250" t="str">
        <f t="shared" si="20"/>
        <v>K</v>
      </c>
      <c r="AS13" s="241" t="str">
        <f t="shared" si="23"/>
        <v>-</v>
      </c>
      <c r="AT13" s="242" t="str">
        <f t="shared" si="24"/>
        <v>-</v>
      </c>
      <c r="AU13" s="243" t="str">
        <f t="shared" si="16"/>
        <v>-</v>
      </c>
    </row>
    <row r="14" spans="1:47" ht="15.75" thickBot="1" x14ac:dyDescent="0.3">
      <c r="A14" s="218" t="s">
        <v>17</v>
      </c>
      <c r="B14" s="216" t="s">
        <v>187</v>
      </c>
      <c r="C14" s="216" t="s">
        <v>187</v>
      </c>
      <c r="D14" s="216" t="s">
        <v>187</v>
      </c>
      <c r="E14" s="216" t="s">
        <v>187</v>
      </c>
      <c r="F14" s="216" t="s">
        <v>187</v>
      </c>
      <c r="G14" s="216" t="s">
        <v>187</v>
      </c>
      <c r="H14" s="216" t="s">
        <v>187</v>
      </c>
      <c r="I14" s="216" t="s">
        <v>187</v>
      </c>
      <c r="J14" s="219">
        <f>'Comprasnet e Operadoras'!R16</f>
        <v>52.400000000000006</v>
      </c>
      <c r="K14" s="216" t="s">
        <v>187</v>
      </c>
      <c r="L14" s="216" t="s">
        <v>187</v>
      </c>
      <c r="N14" s="240" t="str">
        <f t="shared" si="0"/>
        <v>L</v>
      </c>
      <c r="O14" s="273" t="str">
        <f t="shared" si="1"/>
        <v>-</v>
      </c>
      <c r="P14" s="242" t="str">
        <f t="shared" si="2"/>
        <v>-</v>
      </c>
      <c r="Q14" s="251" t="str">
        <f t="shared" si="3"/>
        <v>0</v>
      </c>
      <c r="S14" s="250" t="str">
        <f t="shared" si="4"/>
        <v>L</v>
      </c>
      <c r="T14" s="241" t="str">
        <f t="shared" si="5"/>
        <v>-</v>
      </c>
      <c r="U14" s="242" t="str">
        <f t="shared" si="6"/>
        <v>-</v>
      </c>
      <c r="V14" s="243" t="str">
        <f t="shared" si="7"/>
        <v>-</v>
      </c>
      <c r="X14" s="250" t="str">
        <f t="shared" si="8"/>
        <v>L</v>
      </c>
      <c r="Y14" s="241" t="str">
        <f t="shared" si="9"/>
        <v>-</v>
      </c>
      <c r="Z14" s="242" t="str">
        <f t="shared" si="10"/>
        <v>-</v>
      </c>
      <c r="AA14" s="243" t="str">
        <f t="shared" si="11"/>
        <v>-</v>
      </c>
      <c r="AC14" s="250" t="str">
        <f t="shared" si="17"/>
        <v>L</v>
      </c>
      <c r="AD14" s="241" t="str">
        <f t="shared" si="25"/>
        <v>-</v>
      </c>
      <c r="AE14" s="242" t="str">
        <f t="shared" si="12"/>
        <v>-</v>
      </c>
      <c r="AF14" s="243" t="str">
        <f t="shared" si="13"/>
        <v>-</v>
      </c>
      <c r="AH14" s="250" t="str">
        <f t="shared" si="18"/>
        <v>L</v>
      </c>
      <c r="AI14" s="241" t="str">
        <f t="shared" si="26"/>
        <v>-</v>
      </c>
      <c r="AJ14" s="242" t="str">
        <f t="shared" si="21"/>
        <v>-</v>
      </c>
      <c r="AK14" s="243" t="str">
        <f t="shared" si="14"/>
        <v>-</v>
      </c>
      <c r="AM14" s="250" t="str">
        <f t="shared" si="19"/>
        <v>L</v>
      </c>
      <c r="AN14" s="241" t="str">
        <f t="shared" si="27"/>
        <v>-</v>
      </c>
      <c r="AO14" s="242" t="str">
        <f t="shared" si="22"/>
        <v>-</v>
      </c>
      <c r="AP14" s="243" t="str">
        <f t="shared" si="15"/>
        <v>-</v>
      </c>
      <c r="AR14" s="250" t="str">
        <f t="shared" si="20"/>
        <v>L</v>
      </c>
      <c r="AS14" s="241" t="str">
        <f t="shared" si="23"/>
        <v>-</v>
      </c>
      <c r="AT14" s="242" t="str">
        <f t="shared" si="24"/>
        <v>-</v>
      </c>
      <c r="AU14" s="243" t="str">
        <f t="shared" si="16"/>
        <v>-</v>
      </c>
    </row>
    <row r="15" spans="1:47" ht="15.75" thickBot="1" x14ac:dyDescent="0.3">
      <c r="A15" s="218" t="s">
        <v>18</v>
      </c>
      <c r="B15" s="216" t="s">
        <v>187</v>
      </c>
      <c r="C15" s="216" t="s">
        <v>187</v>
      </c>
      <c r="D15" s="216" t="s">
        <v>187</v>
      </c>
      <c r="E15" s="216" t="s">
        <v>187</v>
      </c>
      <c r="F15" s="216" t="s">
        <v>187</v>
      </c>
      <c r="G15" s="216" t="s">
        <v>187</v>
      </c>
      <c r="H15" s="216" t="s">
        <v>187</v>
      </c>
      <c r="I15" s="216" t="s">
        <v>187</v>
      </c>
      <c r="J15" s="219">
        <f>'Comprasnet e Operadoras'!S16</f>
        <v>107.4</v>
      </c>
      <c r="K15" s="216" t="s">
        <v>187</v>
      </c>
      <c r="L15" s="216" t="s">
        <v>187</v>
      </c>
      <c r="N15" s="240" t="str">
        <f t="shared" si="0"/>
        <v>M</v>
      </c>
      <c r="O15" s="273" t="str">
        <f t="shared" si="1"/>
        <v>-</v>
      </c>
      <c r="P15" s="242" t="str">
        <f t="shared" si="2"/>
        <v>-</v>
      </c>
      <c r="Q15" s="251" t="str">
        <f t="shared" si="3"/>
        <v>0</v>
      </c>
      <c r="S15" s="250" t="str">
        <f t="shared" si="4"/>
        <v>M</v>
      </c>
      <c r="T15" s="241" t="str">
        <f t="shared" si="5"/>
        <v>-</v>
      </c>
      <c r="U15" s="242" t="str">
        <f t="shared" si="6"/>
        <v>-</v>
      </c>
      <c r="V15" s="243" t="str">
        <f t="shared" si="7"/>
        <v>-</v>
      </c>
      <c r="X15" s="250" t="str">
        <f t="shared" si="8"/>
        <v>M</v>
      </c>
      <c r="Y15" s="241" t="str">
        <f t="shared" si="9"/>
        <v>-</v>
      </c>
      <c r="Z15" s="242" t="str">
        <f t="shared" si="10"/>
        <v>-</v>
      </c>
      <c r="AA15" s="243" t="str">
        <f t="shared" si="11"/>
        <v>-</v>
      </c>
      <c r="AC15" s="250" t="str">
        <f t="shared" si="17"/>
        <v>M</v>
      </c>
      <c r="AD15" s="241" t="str">
        <f t="shared" si="25"/>
        <v>-</v>
      </c>
      <c r="AE15" s="242" t="str">
        <f t="shared" si="12"/>
        <v>-</v>
      </c>
      <c r="AF15" s="243" t="str">
        <f t="shared" si="13"/>
        <v>-</v>
      </c>
      <c r="AH15" s="250" t="str">
        <f t="shared" si="18"/>
        <v>M</v>
      </c>
      <c r="AI15" s="241" t="str">
        <f t="shared" si="26"/>
        <v>-</v>
      </c>
      <c r="AJ15" s="242" t="str">
        <f t="shared" si="21"/>
        <v>-</v>
      </c>
      <c r="AK15" s="243" t="str">
        <f t="shared" si="14"/>
        <v>-</v>
      </c>
      <c r="AM15" s="250" t="str">
        <f t="shared" si="19"/>
        <v>M</v>
      </c>
      <c r="AN15" s="241" t="str">
        <f t="shared" si="27"/>
        <v>-</v>
      </c>
      <c r="AO15" s="242" t="str">
        <f t="shared" si="22"/>
        <v>-</v>
      </c>
      <c r="AP15" s="243" t="str">
        <f t="shared" si="15"/>
        <v>-</v>
      </c>
      <c r="AR15" s="250" t="str">
        <f t="shared" si="20"/>
        <v>M</v>
      </c>
      <c r="AS15" s="241" t="str">
        <f t="shared" si="23"/>
        <v>-</v>
      </c>
      <c r="AT15" s="242" t="str">
        <f t="shared" si="24"/>
        <v>-</v>
      </c>
      <c r="AU15" s="243" t="str">
        <f t="shared" si="16"/>
        <v>-</v>
      </c>
    </row>
    <row r="16" spans="1:47" ht="15.75" thickBot="1" x14ac:dyDescent="0.3">
      <c r="A16" s="218" t="s">
        <v>19</v>
      </c>
      <c r="B16" s="216" t="s">
        <v>187</v>
      </c>
      <c r="C16" s="216" t="s">
        <v>187</v>
      </c>
      <c r="D16" s="216" t="s">
        <v>187</v>
      </c>
      <c r="E16" s="216" t="s">
        <v>187</v>
      </c>
      <c r="F16" s="216" t="s">
        <v>187</v>
      </c>
      <c r="G16" s="220">
        <v>173.33</v>
      </c>
      <c r="H16" s="220">
        <v>109.99</v>
      </c>
      <c r="I16" s="216" t="s">
        <v>187</v>
      </c>
      <c r="J16" s="216" t="s">
        <v>187</v>
      </c>
      <c r="K16" s="216" t="s">
        <v>187</v>
      </c>
      <c r="L16" s="216" t="s">
        <v>187</v>
      </c>
      <c r="N16" s="240" t="str">
        <f t="shared" si="0"/>
        <v>N</v>
      </c>
      <c r="O16" s="273" t="str">
        <f t="shared" si="1"/>
        <v>-</v>
      </c>
      <c r="P16" s="242" t="str">
        <f t="shared" si="2"/>
        <v>-</v>
      </c>
      <c r="Q16" s="251" t="str">
        <f t="shared" si="3"/>
        <v>0</v>
      </c>
      <c r="S16" s="250" t="str">
        <f t="shared" si="4"/>
        <v>N</v>
      </c>
      <c r="T16" s="241" t="str">
        <f t="shared" si="5"/>
        <v>-</v>
      </c>
      <c r="U16" s="242" t="str">
        <f t="shared" si="6"/>
        <v>-</v>
      </c>
      <c r="V16" s="243" t="str">
        <f t="shared" si="7"/>
        <v>-</v>
      </c>
      <c r="X16" s="250" t="str">
        <f t="shared" si="8"/>
        <v>N</v>
      </c>
      <c r="Y16" s="241" t="str">
        <f t="shared" si="9"/>
        <v>-</v>
      </c>
      <c r="Z16" s="242" t="str">
        <f t="shared" si="10"/>
        <v>-</v>
      </c>
      <c r="AA16" s="243" t="str">
        <f t="shared" si="11"/>
        <v>-</v>
      </c>
      <c r="AC16" s="250" t="str">
        <f t="shared" si="17"/>
        <v>N</v>
      </c>
      <c r="AD16" s="241" t="str">
        <f t="shared" si="25"/>
        <v>-</v>
      </c>
      <c r="AE16" s="242" t="str">
        <f t="shared" si="12"/>
        <v>-</v>
      </c>
      <c r="AF16" s="243" t="str">
        <f t="shared" si="13"/>
        <v>-</v>
      </c>
      <c r="AH16" s="250" t="str">
        <f t="shared" si="18"/>
        <v>N</v>
      </c>
      <c r="AI16" s="241" t="str">
        <f t="shared" si="26"/>
        <v>-</v>
      </c>
      <c r="AJ16" s="242" t="str">
        <f t="shared" si="21"/>
        <v>-</v>
      </c>
      <c r="AK16" s="243" t="str">
        <f t="shared" si="14"/>
        <v>-</v>
      </c>
      <c r="AM16" s="250" t="str">
        <f t="shared" si="19"/>
        <v>N</v>
      </c>
      <c r="AN16" s="241" t="str">
        <f t="shared" si="27"/>
        <v>-</v>
      </c>
      <c r="AO16" s="242" t="str">
        <f t="shared" si="22"/>
        <v>-</v>
      </c>
      <c r="AP16" s="243" t="str">
        <f t="shared" si="15"/>
        <v>-</v>
      </c>
      <c r="AR16" s="250" t="str">
        <f t="shared" si="20"/>
        <v>N</v>
      </c>
      <c r="AS16" s="241" t="str">
        <f t="shared" si="23"/>
        <v>-</v>
      </c>
      <c r="AT16" s="242" t="str">
        <f t="shared" si="24"/>
        <v>-</v>
      </c>
      <c r="AU16" s="243" t="str">
        <f t="shared" si="16"/>
        <v>-</v>
      </c>
    </row>
    <row r="17" spans="1:47" ht="15.75" thickBot="1" x14ac:dyDescent="0.3">
      <c r="A17" s="218" t="s">
        <v>20</v>
      </c>
      <c r="B17" s="216" t="s">
        <v>187</v>
      </c>
      <c r="C17" s="216" t="s">
        <v>187</v>
      </c>
      <c r="D17" s="216" t="s">
        <v>187</v>
      </c>
      <c r="E17" s="216" t="s">
        <v>187</v>
      </c>
      <c r="F17" s="216" t="s">
        <v>187</v>
      </c>
      <c r="G17" s="220">
        <v>160</v>
      </c>
      <c r="H17" s="220">
        <v>95</v>
      </c>
      <c r="I17" s="216" t="s">
        <v>187</v>
      </c>
      <c r="J17" s="216" t="s">
        <v>187</v>
      </c>
      <c r="K17" s="216" t="s">
        <v>187</v>
      </c>
      <c r="L17" s="216" t="s">
        <v>187</v>
      </c>
      <c r="N17" s="240" t="str">
        <f t="shared" si="0"/>
        <v>O</v>
      </c>
      <c r="O17" s="273" t="str">
        <f t="shared" si="1"/>
        <v>-</v>
      </c>
      <c r="P17" s="242" t="str">
        <f t="shared" si="2"/>
        <v>-</v>
      </c>
      <c r="Q17" s="251" t="str">
        <f t="shared" si="3"/>
        <v>0</v>
      </c>
      <c r="S17" s="250" t="str">
        <f t="shared" si="4"/>
        <v>O</v>
      </c>
      <c r="T17" s="241" t="str">
        <f t="shared" si="5"/>
        <v>-</v>
      </c>
      <c r="U17" s="242" t="str">
        <f t="shared" si="6"/>
        <v>-</v>
      </c>
      <c r="V17" s="243" t="str">
        <f t="shared" si="7"/>
        <v>-</v>
      </c>
      <c r="X17" s="250" t="str">
        <f t="shared" si="8"/>
        <v>O</v>
      </c>
      <c r="Y17" s="241" t="str">
        <f t="shared" si="9"/>
        <v>-</v>
      </c>
      <c r="Z17" s="242" t="str">
        <f t="shared" si="10"/>
        <v>-</v>
      </c>
      <c r="AA17" s="243" t="str">
        <f t="shared" si="11"/>
        <v>-</v>
      </c>
      <c r="AC17" s="250" t="str">
        <f t="shared" si="17"/>
        <v>O</v>
      </c>
      <c r="AD17" s="241" t="str">
        <f t="shared" si="25"/>
        <v>-</v>
      </c>
      <c r="AE17" s="242" t="str">
        <f t="shared" si="12"/>
        <v>-</v>
      </c>
      <c r="AF17" s="243" t="str">
        <f t="shared" si="13"/>
        <v>-</v>
      </c>
      <c r="AH17" s="250" t="str">
        <f t="shared" si="18"/>
        <v>O</v>
      </c>
      <c r="AI17" s="241" t="str">
        <f t="shared" si="26"/>
        <v>-</v>
      </c>
      <c r="AJ17" s="242" t="str">
        <f t="shared" si="21"/>
        <v>-</v>
      </c>
      <c r="AK17" s="243" t="str">
        <f t="shared" si="14"/>
        <v>-</v>
      </c>
      <c r="AM17" s="250" t="str">
        <f t="shared" si="19"/>
        <v>O</v>
      </c>
      <c r="AN17" s="241" t="str">
        <f t="shared" si="27"/>
        <v>-</v>
      </c>
      <c r="AO17" s="242" t="str">
        <f t="shared" si="22"/>
        <v>-</v>
      </c>
      <c r="AP17" s="243" t="str">
        <f t="shared" si="15"/>
        <v>-</v>
      </c>
      <c r="AR17" s="250" t="str">
        <f t="shared" si="20"/>
        <v>O</v>
      </c>
      <c r="AS17" s="241" t="str">
        <f t="shared" si="23"/>
        <v>-</v>
      </c>
      <c r="AT17" s="242" t="str">
        <f t="shared" si="24"/>
        <v>-</v>
      </c>
      <c r="AU17" s="243" t="str">
        <f t="shared" si="16"/>
        <v>-</v>
      </c>
    </row>
    <row r="18" spans="1:47" ht="15.75" thickBot="1" x14ac:dyDescent="0.3">
      <c r="A18" s="218" t="s">
        <v>21</v>
      </c>
      <c r="B18" s="216" t="s">
        <v>187</v>
      </c>
      <c r="C18" s="216" t="s">
        <v>187</v>
      </c>
      <c r="D18" s="216" t="s">
        <v>187</v>
      </c>
      <c r="E18" s="216" t="s">
        <v>187</v>
      </c>
      <c r="F18" s="216" t="s">
        <v>187</v>
      </c>
      <c r="G18" s="220">
        <v>149.9</v>
      </c>
      <c r="H18" s="220">
        <v>99.9</v>
      </c>
      <c r="I18" s="216" t="s">
        <v>187</v>
      </c>
      <c r="J18" s="216" t="s">
        <v>187</v>
      </c>
      <c r="K18" s="216" t="s">
        <v>187</v>
      </c>
      <c r="L18" s="216" t="s">
        <v>187</v>
      </c>
      <c r="N18" s="240" t="str">
        <f t="shared" si="0"/>
        <v>P</v>
      </c>
      <c r="O18" s="273" t="str">
        <f t="shared" si="1"/>
        <v>-</v>
      </c>
      <c r="P18" s="242" t="str">
        <f t="shared" si="2"/>
        <v>-</v>
      </c>
      <c r="Q18" s="251" t="str">
        <f t="shared" si="3"/>
        <v>0</v>
      </c>
      <c r="S18" s="250" t="str">
        <f t="shared" si="4"/>
        <v>P</v>
      </c>
      <c r="T18" s="241" t="str">
        <f t="shared" si="5"/>
        <v>-</v>
      </c>
      <c r="U18" s="242" t="str">
        <f t="shared" si="6"/>
        <v>-</v>
      </c>
      <c r="V18" s="243" t="str">
        <f t="shared" si="7"/>
        <v>-</v>
      </c>
      <c r="X18" s="250" t="str">
        <f t="shared" si="8"/>
        <v>P</v>
      </c>
      <c r="Y18" s="241" t="str">
        <f t="shared" si="9"/>
        <v>-</v>
      </c>
      <c r="Z18" s="242" t="str">
        <f t="shared" si="10"/>
        <v>-</v>
      </c>
      <c r="AA18" s="243" t="str">
        <f t="shared" si="11"/>
        <v>-</v>
      </c>
      <c r="AC18" s="250" t="str">
        <f t="shared" si="17"/>
        <v>P</v>
      </c>
      <c r="AD18" s="241" t="str">
        <f t="shared" si="25"/>
        <v>-</v>
      </c>
      <c r="AE18" s="242" t="str">
        <f t="shared" si="12"/>
        <v>-</v>
      </c>
      <c r="AF18" s="243" t="str">
        <f t="shared" si="13"/>
        <v>-</v>
      </c>
      <c r="AH18" s="250" t="str">
        <f t="shared" si="18"/>
        <v>P</v>
      </c>
      <c r="AI18" s="241" t="str">
        <f t="shared" si="26"/>
        <v>-</v>
      </c>
      <c r="AJ18" s="242" t="str">
        <f t="shared" si="21"/>
        <v>-</v>
      </c>
      <c r="AK18" s="243" t="str">
        <f t="shared" si="14"/>
        <v>-</v>
      </c>
      <c r="AM18" s="250" t="str">
        <f t="shared" si="19"/>
        <v>P</v>
      </c>
      <c r="AN18" s="241" t="str">
        <f t="shared" si="27"/>
        <v>-</v>
      </c>
      <c r="AO18" s="242" t="str">
        <f t="shared" si="22"/>
        <v>-</v>
      </c>
      <c r="AP18" s="243" t="str">
        <f t="shared" si="15"/>
        <v>-</v>
      </c>
      <c r="AR18" s="250" t="str">
        <f t="shared" si="20"/>
        <v>P</v>
      </c>
      <c r="AS18" s="241" t="str">
        <f t="shared" si="23"/>
        <v>-</v>
      </c>
      <c r="AT18" s="242" t="str">
        <f t="shared" si="24"/>
        <v>-</v>
      </c>
      <c r="AU18" s="243" t="str">
        <f t="shared" si="16"/>
        <v>-</v>
      </c>
    </row>
    <row r="19" spans="1:47" ht="15.75" thickBot="1" x14ac:dyDescent="0.3">
      <c r="A19" s="218" t="s">
        <v>22</v>
      </c>
      <c r="B19" s="216" t="s">
        <v>187</v>
      </c>
      <c r="C19" s="216" t="s">
        <v>187</v>
      </c>
      <c r="D19" s="216" t="s">
        <v>187</v>
      </c>
      <c r="E19" s="216" t="s">
        <v>187</v>
      </c>
      <c r="F19" s="216" t="s">
        <v>187</v>
      </c>
      <c r="G19" s="220">
        <v>152.5</v>
      </c>
      <c r="H19" s="220">
        <v>76.25</v>
      </c>
      <c r="I19" s="216" t="s">
        <v>187</v>
      </c>
      <c r="J19" s="216" t="s">
        <v>187</v>
      </c>
      <c r="K19" s="216" t="s">
        <v>187</v>
      </c>
      <c r="L19" s="216" t="s">
        <v>187</v>
      </c>
      <c r="N19" s="240" t="str">
        <f t="shared" si="0"/>
        <v>Q</v>
      </c>
      <c r="O19" s="273" t="str">
        <f t="shared" si="1"/>
        <v>-</v>
      </c>
      <c r="P19" s="242" t="str">
        <f t="shared" si="2"/>
        <v>-</v>
      </c>
      <c r="Q19" s="251" t="str">
        <f t="shared" si="3"/>
        <v>0</v>
      </c>
      <c r="S19" s="250" t="str">
        <f t="shared" si="4"/>
        <v>Q</v>
      </c>
      <c r="T19" s="241" t="str">
        <f t="shared" si="5"/>
        <v>-</v>
      </c>
      <c r="U19" s="242" t="str">
        <f t="shared" si="6"/>
        <v>-</v>
      </c>
      <c r="V19" s="243" t="str">
        <f t="shared" si="7"/>
        <v>-</v>
      </c>
      <c r="X19" s="250" t="str">
        <f t="shared" si="8"/>
        <v>Q</v>
      </c>
      <c r="Y19" s="241" t="str">
        <f t="shared" si="9"/>
        <v>-</v>
      </c>
      <c r="Z19" s="242" t="str">
        <f t="shared" si="10"/>
        <v>-</v>
      </c>
      <c r="AA19" s="243" t="str">
        <f t="shared" si="11"/>
        <v>-</v>
      </c>
      <c r="AC19" s="250" t="str">
        <f t="shared" si="17"/>
        <v>Q</v>
      </c>
      <c r="AD19" s="241" t="str">
        <f t="shared" si="25"/>
        <v>-</v>
      </c>
      <c r="AE19" s="242" t="str">
        <f t="shared" si="12"/>
        <v>-</v>
      </c>
      <c r="AF19" s="243" t="str">
        <f t="shared" si="13"/>
        <v>-</v>
      </c>
      <c r="AH19" s="250" t="str">
        <f t="shared" si="18"/>
        <v>Q</v>
      </c>
      <c r="AI19" s="241" t="str">
        <f t="shared" si="26"/>
        <v>-</v>
      </c>
      <c r="AJ19" s="242" t="str">
        <f t="shared" si="21"/>
        <v>-</v>
      </c>
      <c r="AK19" s="243" t="str">
        <f t="shared" si="14"/>
        <v>-</v>
      </c>
      <c r="AM19" s="250" t="str">
        <f t="shared" si="19"/>
        <v>Q</v>
      </c>
      <c r="AN19" s="241" t="str">
        <f t="shared" si="27"/>
        <v>-</v>
      </c>
      <c r="AO19" s="242" t="str">
        <f t="shared" si="22"/>
        <v>-</v>
      </c>
      <c r="AP19" s="243" t="str">
        <f t="shared" si="15"/>
        <v>-</v>
      </c>
      <c r="AR19" s="250" t="str">
        <f t="shared" si="20"/>
        <v>Q</v>
      </c>
      <c r="AS19" s="241" t="str">
        <f t="shared" si="23"/>
        <v>-</v>
      </c>
      <c r="AT19" s="242" t="str">
        <f t="shared" si="24"/>
        <v>-</v>
      </c>
      <c r="AU19" s="243" t="str">
        <f t="shared" si="16"/>
        <v>-</v>
      </c>
    </row>
    <row r="20" spans="1:47" ht="15.75" thickBot="1" x14ac:dyDescent="0.3">
      <c r="A20" s="218" t="s">
        <v>23</v>
      </c>
      <c r="B20" s="231">
        <v>9.7999999999999997E-3</v>
      </c>
      <c r="C20" s="231">
        <v>0.05</v>
      </c>
      <c r="D20" s="231">
        <v>0.02</v>
      </c>
      <c r="E20" s="231">
        <v>0.06</v>
      </c>
      <c r="F20" s="231">
        <v>0.55000000000000004</v>
      </c>
      <c r="G20" s="216" t="s">
        <v>187</v>
      </c>
      <c r="H20" s="216" t="s">
        <v>187</v>
      </c>
      <c r="I20" s="232">
        <v>0.11</v>
      </c>
      <c r="J20" s="216" t="s">
        <v>187</v>
      </c>
      <c r="K20" s="216" t="s">
        <v>187</v>
      </c>
      <c r="L20" s="216" t="s">
        <v>187</v>
      </c>
      <c r="N20" s="240" t="str">
        <f t="shared" si="0"/>
        <v>R</v>
      </c>
      <c r="O20" s="273" t="str">
        <f t="shared" si="1"/>
        <v>-</v>
      </c>
      <c r="P20" s="242" t="str">
        <f t="shared" si="2"/>
        <v>-</v>
      </c>
      <c r="Q20" s="251" t="str">
        <f t="shared" si="3"/>
        <v>0</v>
      </c>
      <c r="S20" s="250" t="str">
        <f t="shared" si="4"/>
        <v>R</v>
      </c>
      <c r="T20" s="241" t="str">
        <f t="shared" si="5"/>
        <v>-</v>
      </c>
      <c r="U20" s="242" t="str">
        <f t="shared" si="6"/>
        <v>-</v>
      </c>
      <c r="V20" s="243" t="str">
        <f t="shared" si="7"/>
        <v>-</v>
      </c>
      <c r="X20" s="250" t="str">
        <f t="shared" si="8"/>
        <v>R</v>
      </c>
      <c r="Y20" s="241" t="str">
        <f t="shared" si="9"/>
        <v>-</v>
      </c>
      <c r="Z20" s="242" t="str">
        <f t="shared" si="10"/>
        <v>-</v>
      </c>
      <c r="AA20" s="243" t="str">
        <f t="shared" si="11"/>
        <v>-</v>
      </c>
      <c r="AC20" s="250" t="str">
        <f t="shared" si="17"/>
        <v>R</v>
      </c>
      <c r="AD20" s="241" t="str">
        <f t="shared" si="25"/>
        <v>-</v>
      </c>
      <c r="AE20" s="242" t="str">
        <f t="shared" si="12"/>
        <v>-</v>
      </c>
      <c r="AF20" s="243" t="str">
        <f t="shared" si="13"/>
        <v>-</v>
      </c>
      <c r="AH20" s="250" t="str">
        <f t="shared" si="18"/>
        <v>R</v>
      </c>
      <c r="AI20" s="241" t="str">
        <f t="shared" si="26"/>
        <v>-</v>
      </c>
      <c r="AJ20" s="242" t="str">
        <f t="shared" si="21"/>
        <v>-</v>
      </c>
      <c r="AK20" s="243" t="str">
        <f t="shared" si="14"/>
        <v>-</v>
      </c>
      <c r="AM20" s="250" t="str">
        <f t="shared" si="19"/>
        <v>R</v>
      </c>
      <c r="AN20" s="241" t="str">
        <f t="shared" si="27"/>
        <v>-</v>
      </c>
      <c r="AO20" s="242" t="str">
        <f t="shared" si="22"/>
        <v>-</v>
      </c>
      <c r="AP20" s="243" t="str">
        <f t="shared" si="15"/>
        <v>-</v>
      </c>
      <c r="AR20" s="250" t="str">
        <f t="shared" si="20"/>
        <v>R</v>
      </c>
      <c r="AS20" s="241" t="str">
        <f t="shared" si="23"/>
        <v>-</v>
      </c>
      <c r="AT20" s="242" t="str">
        <f t="shared" si="24"/>
        <v>-</v>
      </c>
      <c r="AU20" s="243" t="str">
        <f t="shared" si="16"/>
        <v>-</v>
      </c>
    </row>
    <row r="21" spans="1:47" ht="15.75" thickBot="1" x14ac:dyDescent="0.3">
      <c r="A21" s="218" t="s">
        <v>81</v>
      </c>
      <c r="B21" s="231">
        <v>0.1</v>
      </c>
      <c r="C21" s="231">
        <v>0.2</v>
      </c>
      <c r="D21" s="231">
        <v>0.1</v>
      </c>
      <c r="E21" s="231">
        <v>0.2</v>
      </c>
      <c r="F21" s="231">
        <v>15</v>
      </c>
      <c r="G21" s="216" t="s">
        <v>187</v>
      </c>
      <c r="H21" s="216" t="s">
        <v>187</v>
      </c>
      <c r="I21" s="231">
        <v>15</v>
      </c>
      <c r="J21" s="231">
        <v>79.900000000000006</v>
      </c>
      <c r="K21" s="216" t="s">
        <v>187</v>
      </c>
      <c r="L21" s="216" t="s">
        <v>187</v>
      </c>
      <c r="N21" s="240" t="str">
        <f t="shared" si="0"/>
        <v>S</v>
      </c>
      <c r="O21" s="273">
        <f t="shared" si="1"/>
        <v>9.7999999999999997E-3</v>
      </c>
      <c r="P21" s="242">
        <f t="shared" si="2"/>
        <v>0.98</v>
      </c>
      <c r="Q21" s="251">
        <f t="shared" si="3"/>
        <v>-0.86183220914294556</v>
      </c>
      <c r="S21" s="250" t="str">
        <f t="shared" si="4"/>
        <v>S</v>
      </c>
      <c r="T21" s="241">
        <f t="shared" si="5"/>
        <v>9.7999999999999997E-3</v>
      </c>
      <c r="U21" s="242">
        <f t="shared" si="6"/>
        <v>0.98</v>
      </c>
      <c r="V21" s="252">
        <f t="shared" si="7"/>
        <v>-1.5341716450555936</v>
      </c>
      <c r="X21" s="250" t="str">
        <f>S21</f>
        <v>S</v>
      </c>
      <c r="Y21" s="241" t="s">
        <v>187</v>
      </c>
      <c r="Z21" s="242" t="str">
        <f t="shared" si="10"/>
        <v>-</v>
      </c>
      <c r="AA21" s="243" t="str">
        <f t="shared" si="11"/>
        <v>-</v>
      </c>
      <c r="AC21" s="250" t="str">
        <f t="shared" si="17"/>
        <v>S</v>
      </c>
      <c r="AD21" s="241" t="s">
        <v>187</v>
      </c>
      <c r="AE21" s="242" t="str">
        <f t="shared" si="12"/>
        <v>-</v>
      </c>
      <c r="AF21" s="243" t="str">
        <f t="shared" si="13"/>
        <v>-</v>
      </c>
      <c r="AH21" s="250" t="str">
        <f t="shared" si="18"/>
        <v>S</v>
      </c>
      <c r="AI21" s="241" t="s">
        <v>187</v>
      </c>
      <c r="AJ21" s="242" t="str">
        <f t="shared" si="21"/>
        <v>-</v>
      </c>
      <c r="AK21" s="243" t="str">
        <f t="shared" si="14"/>
        <v>-</v>
      </c>
      <c r="AM21" s="250" t="str">
        <f t="shared" si="19"/>
        <v>S</v>
      </c>
      <c r="AN21" s="241" t="s">
        <v>187</v>
      </c>
      <c r="AO21" s="242" t="str">
        <f t="shared" si="22"/>
        <v>-</v>
      </c>
      <c r="AP21" s="243" t="str">
        <f t="shared" si="15"/>
        <v>-</v>
      </c>
      <c r="AR21" s="250" t="str">
        <f t="shared" si="20"/>
        <v>S</v>
      </c>
      <c r="AS21" s="241" t="s">
        <v>187</v>
      </c>
      <c r="AT21" s="242" t="str">
        <f t="shared" si="24"/>
        <v>-</v>
      </c>
      <c r="AU21" s="243" t="str">
        <f t="shared" si="16"/>
        <v>-</v>
      </c>
    </row>
    <row r="22" spans="1:47" ht="15.75" thickBot="1" x14ac:dyDescent="0.3">
      <c r="A22" s="218" t="s">
        <v>79</v>
      </c>
      <c r="B22" s="231">
        <v>0.45733000000000001</v>
      </c>
      <c r="C22" s="231">
        <v>1.0244</v>
      </c>
      <c r="D22" s="231">
        <v>1.13714</v>
      </c>
      <c r="E22" s="231">
        <v>3.51831</v>
      </c>
      <c r="F22" s="231">
        <v>3.0926499999999999</v>
      </c>
      <c r="G22" s="231">
        <v>204.9</v>
      </c>
      <c r="H22" s="231">
        <v>194.9</v>
      </c>
      <c r="I22" s="231">
        <v>3.0926499999999999</v>
      </c>
      <c r="J22" s="216" t="s">
        <v>187</v>
      </c>
      <c r="K22" s="231">
        <v>89.9</v>
      </c>
      <c r="L22" s="231">
        <v>199.9</v>
      </c>
      <c r="N22" s="240" t="str">
        <f t="shared" si="0"/>
        <v>OI</v>
      </c>
      <c r="O22" s="273">
        <f t="shared" si="1"/>
        <v>0.1</v>
      </c>
      <c r="P22" s="242">
        <f t="shared" si="2"/>
        <v>10</v>
      </c>
      <c r="Q22" s="251">
        <f t="shared" si="3"/>
        <v>-0.15023263341653659</v>
      </c>
      <c r="S22" s="250" t="str">
        <f t="shared" si="4"/>
        <v>OI</v>
      </c>
      <c r="T22" s="241">
        <f t="shared" si="5"/>
        <v>0.1</v>
      </c>
      <c r="U22" s="242">
        <f t="shared" si="6"/>
        <v>10</v>
      </c>
      <c r="V22" s="243">
        <f t="shared" si="7"/>
        <v>0.39704363869071785</v>
      </c>
      <c r="X22" s="250" t="str">
        <f>S22</f>
        <v>OI</v>
      </c>
      <c r="Y22" s="241">
        <f>T22</f>
        <v>0.1</v>
      </c>
      <c r="Z22" s="242">
        <f t="shared" si="10"/>
        <v>10</v>
      </c>
      <c r="AA22" s="243">
        <f t="shared" si="11"/>
        <v>0.23475601353266284</v>
      </c>
      <c r="AC22" s="250" t="str">
        <f t="shared" si="17"/>
        <v>OI</v>
      </c>
      <c r="AD22" s="241">
        <f>Y22</f>
        <v>0.1</v>
      </c>
      <c r="AE22" s="242">
        <f t="shared" si="12"/>
        <v>10</v>
      </c>
      <c r="AF22" s="243">
        <f t="shared" si="13"/>
        <v>2.7064419720937552E-2</v>
      </c>
      <c r="AH22" s="250" t="str">
        <f t="shared" si="18"/>
        <v>OI</v>
      </c>
      <c r="AI22" s="241">
        <f>AD22</f>
        <v>0.1</v>
      </c>
      <c r="AJ22" s="242">
        <f t="shared" si="21"/>
        <v>10</v>
      </c>
      <c r="AK22" s="243">
        <f t="shared" si="14"/>
        <v>0.11532557304315587</v>
      </c>
      <c r="AM22" s="250" t="str">
        <f t="shared" si="19"/>
        <v>OI</v>
      </c>
      <c r="AN22" s="241">
        <f>AI22</f>
        <v>0.1</v>
      </c>
      <c r="AO22" s="242">
        <f t="shared" si="22"/>
        <v>10</v>
      </c>
      <c r="AP22" s="243">
        <f t="shared" si="15"/>
        <v>5.3580325612138879E-2</v>
      </c>
      <c r="AR22" s="250" t="str">
        <f t="shared" si="20"/>
        <v>OI</v>
      </c>
      <c r="AS22" s="241">
        <f>AN22</f>
        <v>0.1</v>
      </c>
      <c r="AT22" s="242">
        <f t="shared" si="24"/>
        <v>10</v>
      </c>
      <c r="AU22" s="243">
        <f t="shared" si="16"/>
        <v>-0.57281220053185455</v>
      </c>
    </row>
    <row r="23" spans="1:47" ht="22.15" customHeight="1" thickBot="1" x14ac:dyDescent="0.3">
      <c r="A23" s="218" t="s">
        <v>150</v>
      </c>
      <c r="B23" s="216" t="s">
        <v>187</v>
      </c>
      <c r="C23" s="216" t="s">
        <v>187</v>
      </c>
      <c r="D23" s="216" t="s">
        <v>187</v>
      </c>
      <c r="E23" s="216" t="s">
        <v>187</v>
      </c>
      <c r="F23" s="216" t="s">
        <v>187</v>
      </c>
      <c r="G23" s="216" t="s">
        <v>187</v>
      </c>
      <c r="H23" s="216" t="s">
        <v>187</v>
      </c>
      <c r="I23" s="216" t="s">
        <v>187</v>
      </c>
      <c r="J23" s="216" t="s">
        <v>187</v>
      </c>
      <c r="K23" s="216" t="s">
        <v>187</v>
      </c>
      <c r="L23" s="216" t="s">
        <v>187</v>
      </c>
      <c r="N23" s="240" t="str">
        <f t="shared" si="0"/>
        <v>CLARO</v>
      </c>
      <c r="O23" s="273">
        <f t="shared" si="1"/>
        <v>0.45733000000000001</v>
      </c>
      <c r="P23" s="242">
        <f t="shared" si="2"/>
        <v>45.733000000000004</v>
      </c>
      <c r="Q23" s="251">
        <f t="shared" si="3"/>
        <v>2.6687903864761213</v>
      </c>
      <c r="S23" s="250" t="str">
        <f>N23</f>
        <v>CLARO</v>
      </c>
      <c r="T23" s="241" t="s">
        <v>187</v>
      </c>
      <c r="U23" s="242" t="str">
        <f t="shared" ref="U23:U28" si="28">IFERROR(T23*100,"-")</f>
        <v>-</v>
      </c>
      <c r="V23" s="243" t="str">
        <f t="shared" si="7"/>
        <v>-</v>
      </c>
      <c r="X23" s="250" t="str">
        <f>S23</f>
        <v>CLARO</v>
      </c>
      <c r="Y23" s="241" t="s">
        <v>187</v>
      </c>
      <c r="Z23" s="242" t="str">
        <f t="shared" si="10"/>
        <v>-</v>
      </c>
      <c r="AA23" s="243" t="str">
        <f t="shared" si="11"/>
        <v>-</v>
      </c>
      <c r="AC23" s="250" t="str">
        <f t="shared" si="17"/>
        <v>CLARO</v>
      </c>
      <c r="AD23" s="241" t="s">
        <v>187</v>
      </c>
      <c r="AE23" s="242" t="str">
        <f t="shared" si="12"/>
        <v>-</v>
      </c>
      <c r="AF23" s="243" t="str">
        <f t="shared" si="13"/>
        <v>-</v>
      </c>
      <c r="AH23" s="250" t="str">
        <f t="shared" si="18"/>
        <v>CLARO</v>
      </c>
      <c r="AI23" s="241" t="s">
        <v>187</v>
      </c>
      <c r="AJ23" s="242" t="str">
        <f t="shared" si="21"/>
        <v>-</v>
      </c>
      <c r="AK23" s="243" t="str">
        <f t="shared" si="14"/>
        <v>-</v>
      </c>
      <c r="AM23" s="250" t="str">
        <f t="shared" si="19"/>
        <v>CLARO</v>
      </c>
      <c r="AN23" s="241" t="s">
        <v>187</v>
      </c>
      <c r="AO23" s="242" t="str">
        <f t="shared" si="22"/>
        <v>-</v>
      </c>
      <c r="AP23" s="243" t="str">
        <f t="shared" si="15"/>
        <v>-</v>
      </c>
      <c r="AR23" s="250" t="str">
        <f t="shared" si="20"/>
        <v>CLARO</v>
      </c>
      <c r="AS23" s="241" t="s">
        <v>187</v>
      </c>
      <c r="AT23" s="242" t="str">
        <f t="shared" si="24"/>
        <v>-</v>
      </c>
      <c r="AU23" s="243" t="str">
        <f t="shared" si="16"/>
        <v>-</v>
      </c>
    </row>
    <row r="24" spans="1:47" ht="15.75" thickBot="1" x14ac:dyDescent="0.3">
      <c r="A24" s="218" t="s">
        <v>80</v>
      </c>
      <c r="B24" s="216" t="s">
        <v>187</v>
      </c>
      <c r="C24" s="216" t="s">
        <v>187</v>
      </c>
      <c r="D24" s="216" t="s">
        <v>187</v>
      </c>
      <c r="E24" s="216" t="s">
        <v>187</v>
      </c>
      <c r="F24" s="216" t="s">
        <v>187</v>
      </c>
      <c r="G24" s="216" t="s">
        <v>187</v>
      </c>
      <c r="H24" s="216" t="s">
        <v>187</v>
      </c>
      <c r="I24" s="216" t="s">
        <v>187</v>
      </c>
      <c r="J24" s="216" t="s">
        <v>187</v>
      </c>
      <c r="K24" s="216" t="s">
        <v>187</v>
      </c>
      <c r="L24" s="216" t="s">
        <v>187</v>
      </c>
      <c r="N24" s="240" t="str">
        <f t="shared" si="0"/>
        <v>TELEFONICA</v>
      </c>
      <c r="O24" s="273" t="str">
        <f t="shared" si="1"/>
        <v>-</v>
      </c>
      <c r="P24" s="242" t="str">
        <f>IFERROR(O24*100,"-")</f>
        <v>-</v>
      </c>
      <c r="Q24" s="251"/>
      <c r="S24" s="250" t="str">
        <f>N24</f>
        <v>TELEFONICA</v>
      </c>
      <c r="T24" s="241" t="str">
        <f>O24</f>
        <v>-</v>
      </c>
      <c r="U24" s="242" t="str">
        <f t="shared" si="28"/>
        <v>-</v>
      </c>
      <c r="V24" s="243" t="str">
        <f t="shared" si="7"/>
        <v>-</v>
      </c>
      <c r="X24" s="250" t="str">
        <f>S24</f>
        <v>TELEFONICA</v>
      </c>
      <c r="Y24" s="241" t="str">
        <f>T24</f>
        <v>-</v>
      </c>
      <c r="Z24" s="242" t="str">
        <f t="shared" si="10"/>
        <v>-</v>
      </c>
      <c r="AA24" s="243" t="str">
        <f t="shared" si="11"/>
        <v>-</v>
      </c>
      <c r="AC24" s="250" t="str">
        <f t="shared" si="17"/>
        <v>TELEFONICA</v>
      </c>
      <c r="AD24" s="241" t="str">
        <f>Y24</f>
        <v>-</v>
      </c>
      <c r="AE24" s="242" t="str">
        <f t="shared" si="12"/>
        <v>-</v>
      </c>
      <c r="AF24" s="243" t="str">
        <f t="shared" si="13"/>
        <v>-</v>
      </c>
      <c r="AH24" s="250" t="str">
        <f t="shared" si="18"/>
        <v>TELEFONICA</v>
      </c>
      <c r="AI24" s="241" t="str">
        <f>AD24</f>
        <v>-</v>
      </c>
      <c r="AJ24" s="242" t="str">
        <f t="shared" si="21"/>
        <v>-</v>
      </c>
      <c r="AK24" s="243" t="str">
        <f t="shared" si="14"/>
        <v>-</v>
      </c>
      <c r="AM24" s="250" t="str">
        <f t="shared" si="19"/>
        <v>TELEFONICA</v>
      </c>
      <c r="AN24" s="241" t="str">
        <f>AI24</f>
        <v>-</v>
      </c>
      <c r="AO24" s="242" t="str">
        <f t="shared" si="22"/>
        <v>-</v>
      </c>
      <c r="AP24" s="243" t="str">
        <f t="shared" si="15"/>
        <v>-</v>
      </c>
      <c r="AR24" s="250" t="str">
        <f t="shared" si="20"/>
        <v>TELEFONICA</v>
      </c>
      <c r="AS24" s="241" t="str">
        <f>AN24</f>
        <v>-</v>
      </c>
      <c r="AT24" s="242" t="str">
        <f t="shared" si="24"/>
        <v>-</v>
      </c>
      <c r="AU24" s="243" t="str">
        <f t="shared" si="16"/>
        <v>-</v>
      </c>
    </row>
    <row r="25" spans="1:47" ht="15.75" thickBot="1" x14ac:dyDescent="0.3">
      <c r="A25" s="269" t="s">
        <v>144</v>
      </c>
      <c r="B25" s="335">
        <v>0.06</v>
      </c>
      <c r="C25" s="335">
        <v>0.43</v>
      </c>
      <c r="D25" s="335">
        <v>0.76</v>
      </c>
      <c r="E25" s="335">
        <v>1.1399999999999999</v>
      </c>
      <c r="F25" s="335">
        <v>5.69</v>
      </c>
      <c r="G25" s="335" t="s">
        <v>187</v>
      </c>
      <c r="H25" s="335" t="s">
        <v>187</v>
      </c>
      <c r="I25" s="335" t="s">
        <v>187</v>
      </c>
      <c r="J25" s="335" t="s">
        <v>187</v>
      </c>
      <c r="K25" s="335" t="s">
        <v>187</v>
      </c>
      <c r="L25" s="335" t="s">
        <v>187</v>
      </c>
      <c r="N25" s="270" t="s">
        <v>144</v>
      </c>
      <c r="O25" s="274">
        <v>0.06</v>
      </c>
      <c r="P25" s="242">
        <f>IFERROR(O25*100,"-")</f>
        <v>6</v>
      </c>
      <c r="Q25" s="251">
        <f>IFERROR((P25-AVERAGE($P$3:$P$34))/STDEV($P$3:$P$34),"0")</f>
        <v>-0.46579785546815922</v>
      </c>
      <c r="S25" s="270" t="s">
        <v>144</v>
      </c>
      <c r="T25" s="271">
        <v>0.06</v>
      </c>
      <c r="U25" s="242">
        <f t="shared" si="28"/>
        <v>6</v>
      </c>
      <c r="V25" s="243">
        <f t="shared" si="7"/>
        <v>-0.45937112128547347</v>
      </c>
      <c r="X25" s="270" t="s">
        <v>144</v>
      </c>
      <c r="Y25" s="271">
        <v>0.06</v>
      </c>
      <c r="Z25" s="242">
        <f t="shared" si="10"/>
        <v>6</v>
      </c>
      <c r="AA25" s="243">
        <f t="shared" si="11"/>
        <v>-0.74466804669172437</v>
      </c>
      <c r="AC25" s="270" t="s">
        <v>144</v>
      </c>
      <c r="AD25" s="271">
        <v>0.06</v>
      </c>
      <c r="AE25" s="242">
        <f t="shared" si="12"/>
        <v>6</v>
      </c>
      <c r="AF25" s="243">
        <f t="shared" si="13"/>
        <v>-1.1039689085960511</v>
      </c>
      <c r="AH25" s="270" t="s">
        <v>144</v>
      </c>
      <c r="AK25" s="243">
        <f>IFERROR((AO25-AVERAGE($AJ$3:$AJ$34))/STDEV($AJ$3:$AJ$34),"-")</f>
        <v>-1.2658106622144947</v>
      </c>
      <c r="AM25" s="270" t="s">
        <v>144</v>
      </c>
      <c r="AN25" s="271">
        <v>0.06</v>
      </c>
      <c r="AO25" s="242">
        <f>IFERROR(AN25*100,"-")</f>
        <v>6</v>
      </c>
      <c r="AP25" s="252">
        <f t="shared" si="15"/>
        <v>-1.5458082716222281</v>
      </c>
      <c r="AR25" s="270" t="s">
        <v>144</v>
      </c>
      <c r="AS25" s="271" t="s">
        <v>187</v>
      </c>
      <c r="AT25" s="242" t="str">
        <f t="shared" si="24"/>
        <v>-</v>
      </c>
      <c r="AU25" s="243" t="str">
        <f t="shared" si="16"/>
        <v>-</v>
      </c>
    </row>
    <row r="26" spans="1:47" ht="15.75" thickBot="1" x14ac:dyDescent="0.3">
      <c r="A26" s="269" t="s">
        <v>145</v>
      </c>
      <c r="B26" s="335">
        <v>0.13</v>
      </c>
      <c r="C26" s="335">
        <v>0.4</v>
      </c>
      <c r="D26" s="335" t="s">
        <v>187</v>
      </c>
      <c r="E26" s="335" t="s">
        <v>187</v>
      </c>
      <c r="F26" s="335" t="s">
        <v>187</v>
      </c>
      <c r="G26" s="335" t="s">
        <v>187</v>
      </c>
      <c r="H26" s="335" t="s">
        <v>187</v>
      </c>
      <c r="I26" s="335" t="s">
        <v>187</v>
      </c>
      <c r="J26" s="335" t="s">
        <v>187</v>
      </c>
      <c r="K26" s="335" t="s">
        <v>187</v>
      </c>
      <c r="L26" s="335" t="s">
        <v>187</v>
      </c>
      <c r="N26" s="270" t="s">
        <v>145</v>
      </c>
      <c r="O26" s="274">
        <v>0.13</v>
      </c>
      <c r="P26" s="272">
        <f>IFERROR(O26*100,"-")</f>
        <v>13</v>
      </c>
      <c r="Q26" s="251">
        <f>IFERROR((P26-AVERAGE($P$3:$P$34))/STDEV($P$3:$P$34),"0")</f>
        <v>8.6441283122180357E-2</v>
      </c>
      <c r="S26" s="270" t="s">
        <v>145</v>
      </c>
      <c r="T26" s="271">
        <v>0.13</v>
      </c>
      <c r="U26" s="242">
        <f t="shared" si="28"/>
        <v>13</v>
      </c>
      <c r="V26" s="243">
        <f t="shared" si="7"/>
        <v>1.0393547086728614</v>
      </c>
      <c r="X26" s="270" t="s">
        <v>145</v>
      </c>
      <c r="Y26" s="271">
        <v>0.13</v>
      </c>
      <c r="Z26" s="242">
        <f>IFERROR(Y26*100,"-")</f>
        <v>13</v>
      </c>
      <c r="AA26" s="243">
        <f t="shared" si="11"/>
        <v>0.96932405870095328</v>
      </c>
      <c r="AC26" s="270" t="s">
        <v>145</v>
      </c>
      <c r="AD26" s="271">
        <v>0.13</v>
      </c>
      <c r="AE26" s="242">
        <f>IFERROR(AD26*100,"-")</f>
        <v>13</v>
      </c>
      <c r="AF26" s="243">
        <f t="shared" si="13"/>
        <v>0.87533941595867903</v>
      </c>
      <c r="AH26" s="270" t="s">
        <v>145</v>
      </c>
      <c r="AI26" s="271">
        <v>0.13</v>
      </c>
      <c r="AJ26" s="242">
        <f>IFERROR(AI26*100,"-")</f>
        <v>13</v>
      </c>
      <c r="AK26" s="243">
        <f>IFERROR((AJ26-AVERAGE($AJ$3:$AJ$34))/STDEV($AJ$3:$AJ$34),"-")</f>
        <v>1.1511777494863937</v>
      </c>
      <c r="AM26" s="270" t="s">
        <v>145</v>
      </c>
      <c r="AN26" s="271">
        <v>0.13</v>
      </c>
      <c r="AO26" s="242">
        <f>IFERROR(AN26*100,"-")</f>
        <v>13</v>
      </c>
      <c r="AP26" s="243">
        <f t="shared" si="15"/>
        <v>1.2531217735379141</v>
      </c>
      <c r="AR26" s="270" t="s">
        <v>145</v>
      </c>
      <c r="AS26" s="271">
        <v>0.13</v>
      </c>
      <c r="AT26" s="242">
        <f>IFERROR(AS26*100,"-")</f>
        <v>13</v>
      </c>
      <c r="AU26" s="243">
        <f t="shared" si="16"/>
        <v>1.4913821695924125</v>
      </c>
    </row>
    <row r="27" spans="1:47" ht="15.75" thickBot="1" x14ac:dyDescent="0.3">
      <c r="A27" s="269" t="s">
        <v>192</v>
      </c>
      <c r="B27" s="335">
        <v>0.03</v>
      </c>
      <c r="C27" s="335">
        <v>0.27</v>
      </c>
      <c r="D27" s="335" t="s">
        <v>187</v>
      </c>
      <c r="E27" s="335">
        <v>0.68</v>
      </c>
      <c r="F27" s="335" t="s">
        <v>187</v>
      </c>
      <c r="G27" s="335" t="s">
        <v>187</v>
      </c>
      <c r="H27" s="335" t="s">
        <v>187</v>
      </c>
      <c r="I27" s="335" t="s">
        <v>187</v>
      </c>
      <c r="J27" s="335" t="s">
        <v>187</v>
      </c>
      <c r="K27" s="335" t="s">
        <v>187</v>
      </c>
      <c r="L27" s="335" t="s">
        <v>187</v>
      </c>
      <c r="N27" s="270" t="s">
        <v>146</v>
      </c>
      <c r="O27" s="274">
        <v>0.03</v>
      </c>
      <c r="P27" s="272">
        <f>IFERROR(O27*100,"-")</f>
        <v>3</v>
      </c>
      <c r="Q27" s="251">
        <f>IFERROR((P27-AVERAGE($P$3:$P$34))/STDEV($P$3:$P$34),"0")</f>
        <v>-0.70247177200687616</v>
      </c>
      <c r="S27" s="270" t="s">
        <v>146</v>
      </c>
      <c r="T27" s="271">
        <v>0.03</v>
      </c>
      <c r="U27" s="242">
        <f t="shared" si="28"/>
        <v>3</v>
      </c>
      <c r="V27" s="243">
        <f t="shared" si="7"/>
        <v>-1.1016821912676169</v>
      </c>
      <c r="X27" s="270" t="s">
        <v>146</v>
      </c>
      <c r="Y27" s="271">
        <v>0.03</v>
      </c>
      <c r="Z27" s="242">
        <f>IFERROR(Y27*100,"-")</f>
        <v>3</v>
      </c>
      <c r="AA27" s="252">
        <f t="shared" si="11"/>
        <v>-1.4792360918600147</v>
      </c>
      <c r="AC27" s="270" t="s">
        <v>146</v>
      </c>
      <c r="AD27" s="271" t="s">
        <v>187</v>
      </c>
      <c r="AE27" s="242" t="str">
        <f>IFERROR(AD27*100,"-")</f>
        <v>-</v>
      </c>
      <c r="AF27" s="243" t="str">
        <f>IFERROR((AE27-AVERAGE($AJ$3:$AJ$34))/STDEV($AJ$3:$AJ$34),"-")</f>
        <v>-</v>
      </c>
      <c r="AH27" s="270" t="s">
        <v>146</v>
      </c>
      <c r="AI27" s="271" t="s">
        <v>187</v>
      </c>
      <c r="AJ27" s="242" t="str">
        <f>IFERROR(AI27*100,"-")</f>
        <v>-</v>
      </c>
      <c r="AK27" s="243" t="str">
        <f>IFERROR((AJ27-AVERAGE($AJ$3:$AJ$34))/STDEV($AJ$3:$AJ$34),"-")</f>
        <v>-</v>
      </c>
      <c r="AM27" s="270" t="s">
        <v>146</v>
      </c>
      <c r="AN27" s="271"/>
      <c r="AO27" s="242" t="s">
        <v>187</v>
      </c>
      <c r="AP27" s="243" t="str">
        <f t="shared" si="15"/>
        <v>-</v>
      </c>
      <c r="AR27" s="270" t="s">
        <v>146</v>
      </c>
      <c r="AS27" s="271"/>
      <c r="AT27" s="242" t="s">
        <v>187</v>
      </c>
      <c r="AU27" s="243" t="str">
        <f t="shared" si="16"/>
        <v>-</v>
      </c>
    </row>
    <row r="28" spans="1:47" ht="15.75" thickBot="1" x14ac:dyDescent="0.3">
      <c r="A28" s="269" t="s">
        <v>147</v>
      </c>
      <c r="B28" s="335">
        <v>0.15</v>
      </c>
      <c r="C28" s="335">
        <v>0.84</v>
      </c>
      <c r="D28" s="335">
        <v>0.51</v>
      </c>
      <c r="E28" s="335">
        <v>1.25</v>
      </c>
      <c r="F28" s="335" t="s">
        <v>187</v>
      </c>
      <c r="G28" s="335" t="s">
        <v>187</v>
      </c>
      <c r="H28" s="335" t="s">
        <v>187</v>
      </c>
      <c r="I28" s="335" t="s">
        <v>187</v>
      </c>
      <c r="J28" s="335" t="s">
        <v>187</v>
      </c>
      <c r="K28" s="335" t="s">
        <v>187</v>
      </c>
      <c r="L28" s="335" t="s">
        <v>187</v>
      </c>
      <c r="N28" s="270" t="s">
        <v>147</v>
      </c>
      <c r="O28" s="274">
        <v>0.15</v>
      </c>
      <c r="P28" s="272">
        <f>IFERROR(O28*100,"-")</f>
        <v>15</v>
      </c>
      <c r="Q28" s="251">
        <f>IFERROR((P28-AVERAGE($P$3:$P$34))/STDEV($P$3:$P$34),"0")</f>
        <v>0.24422389414799164</v>
      </c>
      <c r="S28" s="270" t="s">
        <v>147</v>
      </c>
      <c r="T28" s="274">
        <v>0.15</v>
      </c>
      <c r="U28" s="272">
        <f t="shared" si="28"/>
        <v>15</v>
      </c>
      <c r="V28" s="243">
        <f t="shared" si="7"/>
        <v>1.4675620886609571</v>
      </c>
      <c r="X28" s="270" t="s">
        <v>147</v>
      </c>
      <c r="Y28" s="274">
        <v>0.15</v>
      </c>
      <c r="Z28" s="272">
        <f>IFERROR(Y28*100,"-")</f>
        <v>15</v>
      </c>
      <c r="AA28" s="243">
        <f t="shared" si="11"/>
        <v>1.4590360888131468</v>
      </c>
      <c r="AC28" s="270" t="s">
        <v>147</v>
      </c>
      <c r="AD28" s="274">
        <v>0.15</v>
      </c>
      <c r="AE28" s="272">
        <f>IFERROR(AD28*100,"-")</f>
        <v>15</v>
      </c>
      <c r="AF28" s="252">
        <f>IFERROR((AE28-AVERAGE($AE$3:$AE$34))/STDEV($AE$3:$AE$34),"-")</f>
        <v>1.4408560801171733</v>
      </c>
      <c r="AH28" s="270" t="s">
        <v>147</v>
      </c>
      <c r="AI28" s="274" t="s">
        <v>187</v>
      </c>
      <c r="AJ28" s="242" t="str">
        <f>IFERROR(AI28*100,"-")</f>
        <v>-</v>
      </c>
      <c r="AK28" s="243" t="str">
        <f>IFERROR((AJ28-AVERAGE($AJ$3:$AJ$34))/STDEV($AJ$3:$AJ$34),"-")</f>
        <v>-</v>
      </c>
      <c r="AM28" s="270" t="s">
        <v>147</v>
      </c>
      <c r="AN28" s="274" t="s">
        <v>187</v>
      </c>
      <c r="AO28" s="242" t="str">
        <f>IFERROR(AN28*100,"-")</f>
        <v>-</v>
      </c>
      <c r="AP28" s="243" t="str">
        <f t="shared" si="15"/>
        <v>-</v>
      </c>
      <c r="AR28" s="270" t="s">
        <v>147</v>
      </c>
      <c r="AS28" s="274" t="s">
        <v>187</v>
      </c>
      <c r="AT28" s="242" t="str">
        <f>IFERROR(AS28*100,"-")</f>
        <v>-</v>
      </c>
      <c r="AU28" s="243" t="str">
        <f t="shared" si="16"/>
        <v>-</v>
      </c>
    </row>
    <row r="29" spans="1:47" ht="15.75" thickBot="1" x14ac:dyDescent="0.3">
      <c r="A29" s="269" t="s">
        <v>148</v>
      </c>
      <c r="B29" s="335" t="s">
        <v>187</v>
      </c>
      <c r="C29" s="335" t="s">
        <v>187</v>
      </c>
      <c r="D29" s="335" t="s">
        <v>187</v>
      </c>
      <c r="E29" s="335" t="s">
        <v>187</v>
      </c>
      <c r="F29" s="335" t="s">
        <v>187</v>
      </c>
      <c r="G29" s="335" t="s">
        <v>187</v>
      </c>
      <c r="H29" s="335" t="s">
        <v>187</v>
      </c>
      <c r="I29" s="335" t="s">
        <v>187</v>
      </c>
      <c r="J29" s="335" t="s">
        <v>187</v>
      </c>
      <c r="K29" s="335" t="s">
        <v>187</v>
      </c>
      <c r="L29" s="335">
        <v>140</v>
      </c>
      <c r="N29" s="270"/>
      <c r="O29" s="271"/>
      <c r="P29" s="272"/>
      <c r="Q29" s="251"/>
      <c r="S29" s="250"/>
      <c r="T29" s="241"/>
      <c r="U29" s="272"/>
      <c r="V29" s="243"/>
      <c r="X29" s="250"/>
      <c r="Y29" s="241"/>
      <c r="Z29" s="272"/>
      <c r="AA29" s="243"/>
      <c r="AC29" s="250"/>
      <c r="AD29" s="241"/>
      <c r="AE29" s="272"/>
      <c r="AF29" s="243"/>
      <c r="AH29" s="250"/>
      <c r="AI29" s="241"/>
      <c r="AJ29" s="272"/>
      <c r="AK29" s="243"/>
      <c r="AM29" s="250"/>
      <c r="AN29" s="241"/>
      <c r="AO29" s="272"/>
      <c r="AP29" s="243"/>
      <c r="AR29" s="250"/>
      <c r="AS29" s="241"/>
      <c r="AT29" s="272"/>
      <c r="AU29" s="243"/>
    </row>
    <row r="30" spans="1:47" ht="15.75" thickBot="1" x14ac:dyDescent="0.3">
      <c r="A30" s="269" t="s">
        <v>149</v>
      </c>
      <c r="B30" s="335" t="s">
        <v>187</v>
      </c>
      <c r="C30" s="335" t="s">
        <v>187</v>
      </c>
      <c r="D30" s="335" t="s">
        <v>187</v>
      </c>
      <c r="E30" s="335" t="s">
        <v>187</v>
      </c>
      <c r="F30" s="335" t="s">
        <v>187</v>
      </c>
      <c r="G30" s="335" t="s">
        <v>187</v>
      </c>
      <c r="H30" s="335" t="s">
        <v>187</v>
      </c>
      <c r="I30" s="335" t="s">
        <v>187</v>
      </c>
      <c r="J30" s="335" t="s">
        <v>187</v>
      </c>
      <c r="K30" s="335">
        <v>84.5</v>
      </c>
      <c r="L30" s="335" t="s">
        <v>187</v>
      </c>
      <c r="N30" s="270"/>
      <c r="O30" s="271"/>
      <c r="P30" s="272"/>
      <c r="Q30" s="251"/>
      <c r="S30" s="250"/>
      <c r="T30" s="241"/>
      <c r="U30" s="272"/>
      <c r="V30" s="243"/>
      <c r="X30" s="250"/>
      <c r="Y30" s="241"/>
      <c r="Z30" s="272"/>
      <c r="AA30" s="243"/>
      <c r="AC30" s="250"/>
      <c r="AD30" s="241"/>
      <c r="AE30" s="272"/>
      <c r="AF30" s="243"/>
      <c r="AH30" s="250"/>
      <c r="AI30" s="241"/>
      <c r="AJ30" s="272"/>
      <c r="AK30" s="243"/>
      <c r="AM30" s="250"/>
      <c r="AN30" s="241"/>
      <c r="AO30" s="272"/>
      <c r="AP30" s="243"/>
      <c r="AR30" s="250"/>
      <c r="AS30" s="241"/>
      <c r="AT30" s="272"/>
      <c r="AU30" s="243"/>
    </row>
    <row r="31" spans="1:47" ht="15.75" thickBot="1" x14ac:dyDescent="0.3">
      <c r="A31" s="269" t="s">
        <v>261</v>
      </c>
      <c r="B31" s="335" t="s">
        <v>187</v>
      </c>
      <c r="C31" s="335" t="s">
        <v>187</v>
      </c>
      <c r="D31" s="335" t="s">
        <v>187</v>
      </c>
      <c r="E31" s="335" t="s">
        <v>187</v>
      </c>
      <c r="F31" s="335" t="s">
        <v>187</v>
      </c>
      <c r="G31" s="335" t="s">
        <v>187</v>
      </c>
      <c r="H31" s="335" t="s">
        <v>187</v>
      </c>
      <c r="I31" s="335" t="s">
        <v>187</v>
      </c>
      <c r="J31" s="335" t="s">
        <v>187</v>
      </c>
      <c r="K31" s="335" t="s">
        <v>187</v>
      </c>
      <c r="L31" s="144">
        <v>184.95</v>
      </c>
      <c r="N31" s="270"/>
      <c r="O31" s="271"/>
      <c r="P31" s="272"/>
      <c r="Q31" s="251"/>
      <c r="S31" s="250"/>
      <c r="T31" s="241"/>
      <c r="U31" s="272"/>
      <c r="V31" s="243"/>
      <c r="X31" s="250"/>
      <c r="Y31" s="241"/>
      <c r="Z31" s="272"/>
      <c r="AA31" s="243"/>
      <c r="AC31" s="250"/>
      <c r="AD31" s="241"/>
      <c r="AE31" s="272"/>
      <c r="AF31" s="243"/>
      <c r="AH31" s="250"/>
      <c r="AI31" s="241"/>
      <c r="AJ31" s="272"/>
      <c r="AK31" s="243"/>
      <c r="AM31" s="250"/>
      <c r="AN31" s="241"/>
      <c r="AO31" s="272"/>
      <c r="AP31" s="243"/>
      <c r="AR31" s="250"/>
      <c r="AS31" s="241"/>
      <c r="AT31" s="272"/>
      <c r="AU31" s="243"/>
    </row>
    <row r="32" spans="1:47" ht="15.75" thickBot="1" x14ac:dyDescent="0.3">
      <c r="A32" s="269" t="s">
        <v>267</v>
      </c>
      <c r="B32" s="335" t="s">
        <v>187</v>
      </c>
      <c r="C32" s="335" t="s">
        <v>187</v>
      </c>
      <c r="D32" s="335" t="s">
        <v>187</v>
      </c>
      <c r="E32" s="335" t="s">
        <v>187</v>
      </c>
      <c r="F32" s="335" t="s">
        <v>187</v>
      </c>
      <c r="G32" s="335" t="s">
        <v>187</v>
      </c>
      <c r="H32" s="335" t="s">
        <v>187</v>
      </c>
      <c r="I32" s="335" t="s">
        <v>187</v>
      </c>
      <c r="J32" s="335" t="s">
        <v>187</v>
      </c>
      <c r="K32" s="335" t="s">
        <v>187</v>
      </c>
      <c r="L32" s="144">
        <v>79.040000000000006</v>
      </c>
      <c r="N32" s="270"/>
      <c r="O32" s="271"/>
      <c r="P32" s="272"/>
      <c r="Q32" s="251"/>
      <c r="S32" s="250"/>
      <c r="T32" s="241"/>
      <c r="U32" s="272"/>
      <c r="V32" s="243"/>
      <c r="X32" s="250"/>
      <c r="Y32" s="241"/>
      <c r="Z32" s="272"/>
      <c r="AA32" s="243"/>
      <c r="AC32" s="250"/>
      <c r="AD32" s="241"/>
      <c r="AE32" s="272"/>
      <c r="AF32" s="243"/>
      <c r="AH32" s="250"/>
      <c r="AI32" s="241"/>
      <c r="AJ32" s="272"/>
      <c r="AK32" s="243"/>
      <c r="AM32" s="250"/>
      <c r="AN32" s="241"/>
      <c r="AO32" s="272"/>
      <c r="AP32" s="243"/>
      <c r="AR32" s="250"/>
      <c r="AS32" s="241"/>
      <c r="AT32" s="272"/>
      <c r="AU32" s="243"/>
    </row>
    <row r="33" spans="1:47" ht="15.75" thickBot="1" x14ac:dyDescent="0.3">
      <c r="A33" s="269" t="s">
        <v>266</v>
      </c>
      <c r="B33" s="216" t="s">
        <v>187</v>
      </c>
      <c r="C33" s="216" t="s">
        <v>187</v>
      </c>
      <c r="D33" s="216" t="s">
        <v>187</v>
      </c>
      <c r="E33" s="216" t="s">
        <v>187</v>
      </c>
      <c r="F33" s="216" t="s">
        <v>187</v>
      </c>
      <c r="G33" s="216" t="s">
        <v>187</v>
      </c>
      <c r="H33" s="216" t="s">
        <v>187</v>
      </c>
      <c r="I33" s="216" t="s">
        <v>187</v>
      </c>
      <c r="J33" s="216" t="s">
        <v>187</v>
      </c>
      <c r="K33" s="216" t="s">
        <v>187</v>
      </c>
      <c r="L33" s="144">
        <v>151.58000000000001</v>
      </c>
      <c r="N33" s="270"/>
      <c r="O33" s="271"/>
      <c r="P33" s="272"/>
      <c r="Q33" s="251"/>
      <c r="S33" s="250"/>
      <c r="T33" s="241"/>
      <c r="U33" s="272"/>
      <c r="V33" s="243"/>
      <c r="X33" s="250"/>
      <c r="Y33" s="241"/>
      <c r="Z33" s="272"/>
      <c r="AA33" s="243"/>
      <c r="AC33" s="250"/>
      <c r="AD33" s="241"/>
      <c r="AE33" s="272"/>
      <c r="AF33" s="243"/>
      <c r="AH33" s="250"/>
      <c r="AI33" s="241"/>
      <c r="AJ33" s="272"/>
      <c r="AK33" s="243"/>
      <c r="AM33" s="250"/>
      <c r="AN33" s="241"/>
      <c r="AO33" s="272"/>
      <c r="AP33" s="243"/>
      <c r="AR33" s="250"/>
      <c r="AS33" s="241"/>
      <c r="AT33" s="272"/>
      <c r="AU33" s="243"/>
    </row>
    <row r="34" spans="1:47" x14ac:dyDescent="0.25">
      <c r="A34" s="322" t="s">
        <v>151</v>
      </c>
      <c r="B34" s="221">
        <f t="shared" ref="B34:K34" si="29">COUNT(B2:B33)</f>
        <v>10</v>
      </c>
      <c r="C34" s="221">
        <f t="shared" si="29"/>
        <v>10</v>
      </c>
      <c r="D34" s="221">
        <f t="shared" si="29"/>
        <v>8</v>
      </c>
      <c r="E34" s="221">
        <f t="shared" si="29"/>
        <v>9</v>
      </c>
      <c r="F34" s="221">
        <f t="shared" si="29"/>
        <v>8</v>
      </c>
      <c r="G34" s="221">
        <f t="shared" si="29"/>
        <v>6</v>
      </c>
      <c r="H34" s="221">
        <f t="shared" si="29"/>
        <v>11</v>
      </c>
      <c r="I34" s="221">
        <f t="shared" si="29"/>
        <v>8</v>
      </c>
      <c r="J34" s="221">
        <f t="shared" si="29"/>
        <v>6</v>
      </c>
      <c r="K34" s="221">
        <f t="shared" si="29"/>
        <v>7</v>
      </c>
      <c r="L34" s="221">
        <f>COUNT(L2:L33)</f>
        <v>6</v>
      </c>
      <c r="N34" s="244" t="str">
        <f>A24</f>
        <v>TIM</v>
      </c>
      <c r="O34" s="245" t="str">
        <f>B24</f>
        <v>-</v>
      </c>
      <c r="P34" s="246" t="str">
        <f>IFERROR(O34*100,"-")</f>
        <v>-</v>
      </c>
      <c r="Q34" s="251" t="str">
        <f>IFERROR((P34-AVERAGE($P$3:$P$34))/STDEV($P$3:$P$34),"0")</f>
        <v>0</v>
      </c>
      <c r="S34" s="250" t="str">
        <f>N34</f>
        <v>TIM</v>
      </c>
      <c r="T34" s="241" t="str">
        <f>O34</f>
        <v>-</v>
      </c>
      <c r="U34" s="246" t="str">
        <f>IFERROR(T34*100,"-")</f>
        <v>-</v>
      </c>
      <c r="V34" s="243" t="str">
        <f>IFERROR((U34-AVERAGE($U$3:$U$34))/STDEV($U$3:$U$34),"-")</f>
        <v>-</v>
      </c>
      <c r="X34" s="250" t="str">
        <f>S34</f>
        <v>TIM</v>
      </c>
      <c r="Y34" s="241" t="str">
        <f>T34</f>
        <v>-</v>
      </c>
      <c r="Z34" s="246" t="str">
        <f>IFERROR(Y34*100,"-")</f>
        <v>-</v>
      </c>
      <c r="AA34" s="243" t="str">
        <f>IFERROR((Z34-AVERAGE($Z$3:$Z$34))/STDEV($Z$3:$Z$34),"-")</f>
        <v>-</v>
      </c>
      <c r="AC34" s="250" t="str">
        <f>X34</f>
        <v>TIM</v>
      </c>
      <c r="AD34" s="241" t="str">
        <f>Y34</f>
        <v>-</v>
      </c>
      <c r="AE34" s="246" t="str">
        <f>IFERROR(AD34*100,"-")</f>
        <v>-</v>
      </c>
      <c r="AF34" s="243" t="str">
        <f>IFERROR((AE34-AVERAGE($Z$3:$Z$34))/STDEV($Z$3:$Z$34),"-")</f>
        <v>-</v>
      </c>
      <c r="AH34" s="250" t="str">
        <f>AC34</f>
        <v>TIM</v>
      </c>
      <c r="AI34" s="241" t="str">
        <f>AD34</f>
        <v>-</v>
      </c>
      <c r="AJ34" s="246" t="str">
        <f>IFERROR(AI34*100,"-")</f>
        <v>-</v>
      </c>
      <c r="AK34" s="243" t="str">
        <f>IFERROR((AJ34-AVERAGE($Z$3:$Z$34))/STDEV($Z$3:$Z$34),"-")</f>
        <v>-</v>
      </c>
      <c r="AM34" s="288" t="str">
        <f>AH34</f>
        <v>TIM</v>
      </c>
      <c r="AN34" s="271" t="str">
        <f>AI34</f>
        <v>-</v>
      </c>
      <c r="AO34" s="272" t="str">
        <f>IFERROR(AN34*100,"-")</f>
        <v>-</v>
      </c>
      <c r="AP34" s="293" t="str">
        <f>IFERROR((AO34-AVERAGE($Z$3:$Z$34))/STDEV($Z$3:$Z$34),"-")</f>
        <v>-</v>
      </c>
      <c r="AR34" s="288" t="str">
        <f>AM34</f>
        <v>TIM</v>
      </c>
      <c r="AS34" s="271" t="str">
        <f>AN34</f>
        <v>-</v>
      </c>
      <c r="AT34" s="299" t="str">
        <f>IFERROR(AS34*100,"-")</f>
        <v>-</v>
      </c>
      <c r="AU34" s="300" t="str">
        <f>IFERROR((AT34-AVERAGE($Z$3:$Z$34))/STDEV($Z$3:$Z$34),"-")</f>
        <v>-</v>
      </c>
    </row>
    <row r="35" spans="1:47" ht="30" x14ac:dyDescent="0.25">
      <c r="A35" s="319" t="s">
        <v>24</v>
      </c>
      <c r="B35" s="230">
        <f t="shared" ref="B35:L35" si="30">AVERAGE(B2:B33)</f>
        <v>0.11904298990108109</v>
      </c>
      <c r="C35" s="230">
        <f t="shared" si="30"/>
        <v>0.51976977529392998</v>
      </c>
      <c r="D35" s="230">
        <f t="shared" si="30"/>
        <v>0.42567999999999995</v>
      </c>
      <c r="E35" s="230">
        <f t="shared" si="30"/>
        <v>1.1588900000000002</v>
      </c>
      <c r="F35" s="230">
        <f t="shared" si="30"/>
        <v>3.9303244932432433</v>
      </c>
      <c r="G35" s="230">
        <f t="shared" si="30"/>
        <v>203.42166666666665</v>
      </c>
      <c r="H35" s="230">
        <f t="shared" si="30"/>
        <v>120.68675465280845</v>
      </c>
      <c r="I35" s="230">
        <f t="shared" si="30"/>
        <v>4.3724697303921563</v>
      </c>
      <c r="J35" s="230">
        <f t="shared" si="30"/>
        <v>59.431666666666672</v>
      </c>
      <c r="K35" s="230">
        <f t="shared" si="30"/>
        <v>109.75857142857141</v>
      </c>
      <c r="L35" s="230">
        <f t="shared" si="30"/>
        <v>142.56166666666667</v>
      </c>
      <c r="N35" s="247" t="s">
        <v>193</v>
      </c>
      <c r="O35" s="248">
        <f>STDEV(O3:O34)/AVERAGE(O3:O34)</f>
        <v>1.0647975199126443</v>
      </c>
      <c r="P35" s="236"/>
      <c r="Q35" s="249"/>
      <c r="S35" s="247" t="s">
        <v>193</v>
      </c>
      <c r="T35" s="248">
        <f>STDEV(T3:T34)/AVERAGE(T3:T34)</f>
        <v>0.57339671099611467</v>
      </c>
      <c r="U35" s="236"/>
      <c r="V35" s="249"/>
      <c r="X35" s="247" t="s">
        <v>193</v>
      </c>
      <c r="Y35" s="248">
        <f>STDEV(Y3:Y34)/AVERAGE(Y3:Y34)</f>
        <v>0.45171114430310333</v>
      </c>
      <c r="Z35" s="236"/>
      <c r="AA35" s="249"/>
      <c r="AC35" s="258" t="s">
        <v>193</v>
      </c>
      <c r="AD35" s="259">
        <f>STDEV(AD3:AD34)/AVERAGE(AD3:AD34)</f>
        <v>0.35707668304519602</v>
      </c>
      <c r="AE35" s="260"/>
      <c r="AF35" s="261"/>
      <c r="AH35" s="258" t="s">
        <v>193</v>
      </c>
      <c r="AI35" s="248">
        <f>STDEV(AI3:AI34)/AVERAGE(AI3:AI34)</f>
        <v>0.29962412018384516</v>
      </c>
      <c r="AJ35" s="260"/>
      <c r="AK35" s="261"/>
      <c r="AM35" s="289" t="s">
        <v>193</v>
      </c>
      <c r="AN35" s="290">
        <f>STDEV(AN3:AN34)/AVERAGE(AN3:AN34)</f>
        <v>0.25349241779979914</v>
      </c>
      <c r="AO35" s="294"/>
      <c r="AP35" s="295"/>
      <c r="AR35" s="296" t="s">
        <v>193</v>
      </c>
      <c r="AS35" s="298">
        <f>STDEV(AS3:AS34)/AVERAGE(AS3:AS34)</f>
        <v>0.13416587550701164</v>
      </c>
      <c r="AT35" s="278"/>
      <c r="AU35" s="282"/>
    </row>
    <row r="36" spans="1:47" ht="30" x14ac:dyDescent="0.25">
      <c r="A36" s="319" t="s">
        <v>152</v>
      </c>
      <c r="B36" s="230">
        <f>MEDIAN(B2:B33)</f>
        <v>9.9999949505405444E-2</v>
      </c>
      <c r="C36" s="230">
        <f t="shared" ref="C36:L36" si="31">MEDIAN(C2:C33)</f>
        <v>0.41500000000000004</v>
      </c>
      <c r="D36" s="230">
        <f t="shared" si="31"/>
        <v>0.35</v>
      </c>
      <c r="E36" s="230">
        <f t="shared" si="31"/>
        <v>1.1399999999999999</v>
      </c>
      <c r="F36" s="230">
        <f t="shared" si="31"/>
        <v>2.2263250000000001</v>
      </c>
      <c r="G36" s="230">
        <f t="shared" si="31"/>
        <v>166.66500000000002</v>
      </c>
      <c r="H36" s="230">
        <f t="shared" si="31"/>
        <v>109.99</v>
      </c>
      <c r="I36" s="230">
        <f t="shared" si="31"/>
        <v>3.4663249999999999</v>
      </c>
      <c r="J36" s="230">
        <f t="shared" si="31"/>
        <v>53.650000000000006</v>
      </c>
      <c r="K36" s="230">
        <f t="shared" si="31"/>
        <v>90.52</v>
      </c>
      <c r="L36" s="230">
        <f t="shared" si="31"/>
        <v>145.79000000000002</v>
      </c>
      <c r="AR36" s="297" t="s">
        <v>194</v>
      </c>
      <c r="AS36" s="292">
        <f>AVERAGE(AS3:AS34)</f>
        <v>0.10832497475270272</v>
      </c>
      <c r="AT36" s="283"/>
      <c r="AU36" s="283"/>
    </row>
    <row r="37" spans="1:47" ht="26.45" customHeight="1" x14ac:dyDescent="0.25">
      <c r="A37" s="319" t="s">
        <v>26</v>
      </c>
      <c r="B37" s="229">
        <f>SMALL(B2:B33,1)</f>
        <v>9.7999999999999997E-3</v>
      </c>
      <c r="C37" s="229">
        <f t="shared" ref="C37:L37" si="32">SMALL(C2:C33,1)</f>
        <v>0.05</v>
      </c>
      <c r="D37" s="229">
        <f t="shared" si="32"/>
        <v>0.02</v>
      </c>
      <c r="E37" s="229">
        <f t="shared" si="32"/>
        <v>0.06</v>
      </c>
      <c r="F37" s="229">
        <f t="shared" si="32"/>
        <v>0.55000000000000004</v>
      </c>
      <c r="G37" s="229">
        <f t="shared" si="32"/>
        <v>149.9</v>
      </c>
      <c r="H37" s="229">
        <f t="shared" si="32"/>
        <v>76.25</v>
      </c>
      <c r="I37" s="229">
        <f t="shared" si="32"/>
        <v>0.11</v>
      </c>
      <c r="J37" s="229">
        <f t="shared" si="32"/>
        <v>12</v>
      </c>
      <c r="K37" s="229">
        <f t="shared" si="32"/>
        <v>12.63</v>
      </c>
      <c r="L37" s="229">
        <f t="shared" si="32"/>
        <v>79.040000000000006</v>
      </c>
    </row>
    <row r="38" spans="1:47" ht="27.6" customHeight="1" thickBot="1" x14ac:dyDescent="0.3">
      <c r="A38" s="319" t="s">
        <v>27</v>
      </c>
      <c r="B38" s="226">
        <f>STDEV(B2:B33)</f>
        <v>0.1267566804096571</v>
      </c>
      <c r="C38" s="226">
        <f t="shared" ref="C38:L38" si="33">STDEV(C2:C33)</f>
        <v>0.32524221087554378</v>
      </c>
      <c r="D38" s="226">
        <f t="shared" si="33"/>
        <v>0.39289321893577439</v>
      </c>
      <c r="E38" s="226">
        <f t="shared" si="33"/>
        <v>1.0378348168904332</v>
      </c>
      <c r="F38" s="226">
        <f t="shared" si="33"/>
        <v>4.8143393701059587</v>
      </c>
      <c r="G38" s="226">
        <f t="shared" si="33"/>
        <v>88.764094186031514</v>
      </c>
      <c r="H38" s="226">
        <f t="shared" si="33"/>
        <v>36.400878275159542</v>
      </c>
      <c r="I38" s="226">
        <f t="shared" si="33"/>
        <v>4.6455341080210122</v>
      </c>
      <c r="J38" s="226">
        <f t="shared" si="33"/>
        <v>32.027494698565903</v>
      </c>
      <c r="K38" s="226">
        <f t="shared" si="33"/>
        <v>70.090274986042459</v>
      </c>
      <c r="L38" s="226">
        <f t="shared" si="33"/>
        <v>46.962469448131301</v>
      </c>
    </row>
    <row r="39" spans="1:47" ht="28.9" customHeight="1" thickBot="1" x14ac:dyDescent="0.3">
      <c r="A39" s="319" t="s">
        <v>28</v>
      </c>
      <c r="B39" s="227">
        <f>B38/B35</f>
        <v>1.0647975199126443</v>
      </c>
      <c r="C39" s="227">
        <f t="shared" ref="C39:L39" si="34">C38/C35</f>
        <v>0.62574283141342568</v>
      </c>
      <c r="D39" s="227">
        <f t="shared" si="34"/>
        <v>0.92297786820093597</v>
      </c>
      <c r="E39" s="227">
        <f t="shared" si="34"/>
        <v>0.89554212814886058</v>
      </c>
      <c r="F39" s="227">
        <f t="shared" si="34"/>
        <v>1.2249216008455424</v>
      </c>
      <c r="G39" s="227">
        <f t="shared" si="34"/>
        <v>0.43635516137758934</v>
      </c>
      <c r="H39" s="227">
        <f t="shared" si="34"/>
        <v>0.3016145258017548</v>
      </c>
      <c r="I39" s="227">
        <f t="shared" si="34"/>
        <v>1.062450833159768</v>
      </c>
      <c r="J39" s="227">
        <f t="shared" si="34"/>
        <v>0.538896122132969</v>
      </c>
      <c r="K39" s="227">
        <f t="shared" si="34"/>
        <v>0.63858588968293695</v>
      </c>
      <c r="L39" s="227">
        <f t="shared" si="34"/>
        <v>0.32941863367757557</v>
      </c>
      <c r="N39" s="400" t="s">
        <v>195</v>
      </c>
      <c r="O39" s="401"/>
      <c r="P39" s="401"/>
      <c r="Q39" s="402"/>
      <c r="S39" s="400" t="s">
        <v>196</v>
      </c>
      <c r="T39" s="401"/>
      <c r="U39" s="401"/>
      <c r="V39" s="402"/>
      <c r="X39" s="400" t="s">
        <v>197</v>
      </c>
      <c r="Y39" s="401"/>
      <c r="Z39" s="401"/>
      <c r="AA39" s="402"/>
      <c r="AC39" s="400" t="s">
        <v>198</v>
      </c>
      <c r="AD39" s="401"/>
      <c r="AE39" s="401"/>
      <c r="AF39" s="402"/>
      <c r="AH39" s="400" t="s">
        <v>199</v>
      </c>
      <c r="AI39" s="401"/>
      <c r="AJ39" s="401"/>
      <c r="AK39" s="402"/>
      <c r="AM39" s="400" t="s">
        <v>200</v>
      </c>
      <c r="AN39" s="401"/>
      <c r="AO39" s="401"/>
      <c r="AP39" s="402"/>
    </row>
    <row r="40" spans="1:47" ht="27.6" customHeight="1" thickBot="1" x14ac:dyDescent="0.3">
      <c r="A40" s="319" t="s">
        <v>29</v>
      </c>
      <c r="B40" s="228">
        <f>B35</f>
        <v>0.11904298990108109</v>
      </c>
      <c r="C40" s="228">
        <f t="shared" ref="C40:L40" si="35">C35</f>
        <v>0.51976977529392998</v>
      </c>
      <c r="D40" s="228">
        <f t="shared" si="35"/>
        <v>0.42567999999999995</v>
      </c>
      <c r="E40" s="228">
        <f t="shared" si="35"/>
        <v>1.1588900000000002</v>
      </c>
      <c r="F40" s="228">
        <f t="shared" si="35"/>
        <v>3.9303244932432433</v>
      </c>
      <c r="G40" s="228">
        <f t="shared" si="35"/>
        <v>203.42166666666665</v>
      </c>
      <c r="H40" s="228">
        <f t="shared" si="35"/>
        <v>120.68675465280845</v>
      </c>
      <c r="I40" s="228">
        <f t="shared" si="35"/>
        <v>4.3724697303921563</v>
      </c>
      <c r="J40" s="228">
        <f t="shared" si="35"/>
        <v>59.431666666666672</v>
      </c>
      <c r="K40" s="228">
        <f t="shared" si="35"/>
        <v>109.75857142857141</v>
      </c>
      <c r="L40" s="228">
        <f t="shared" si="35"/>
        <v>142.56166666666667</v>
      </c>
      <c r="N40" s="237" t="s">
        <v>188</v>
      </c>
      <c r="O40" s="238" t="s">
        <v>189</v>
      </c>
      <c r="P40" s="238" t="s">
        <v>190</v>
      </c>
      <c r="Q40" s="239" t="s">
        <v>191</v>
      </c>
      <c r="R40" s="3"/>
      <c r="S40" s="237" t="s">
        <v>188</v>
      </c>
      <c r="T40" s="238" t="s">
        <v>189</v>
      </c>
      <c r="U40" s="238" t="s">
        <v>190</v>
      </c>
      <c r="V40" s="239" t="s">
        <v>191</v>
      </c>
      <c r="X40" s="237" t="s">
        <v>188</v>
      </c>
      <c r="Y40" s="238" t="s">
        <v>189</v>
      </c>
      <c r="Z40" s="238" t="s">
        <v>190</v>
      </c>
      <c r="AA40" s="239" t="s">
        <v>191</v>
      </c>
      <c r="AC40" s="237" t="s">
        <v>188</v>
      </c>
      <c r="AD40" s="238" t="s">
        <v>189</v>
      </c>
      <c r="AE40" s="238" t="s">
        <v>190</v>
      </c>
      <c r="AF40" s="239" t="s">
        <v>191</v>
      </c>
      <c r="AH40" s="237" t="s">
        <v>188</v>
      </c>
      <c r="AI40" s="238" t="s">
        <v>189</v>
      </c>
      <c r="AJ40" s="238" t="s">
        <v>190</v>
      </c>
      <c r="AK40" s="239" t="s">
        <v>191</v>
      </c>
      <c r="AM40" s="237" t="s">
        <v>188</v>
      </c>
      <c r="AN40" s="238" t="s">
        <v>189</v>
      </c>
      <c r="AO40" s="238" t="s">
        <v>190</v>
      </c>
      <c r="AP40" s="239" t="s">
        <v>191</v>
      </c>
    </row>
    <row r="41" spans="1:47" ht="15.75" thickBot="1" x14ac:dyDescent="0.3">
      <c r="A41" s="319" t="s">
        <v>201</v>
      </c>
      <c r="B41" s="327">
        <f>AS36</f>
        <v>0.10832497475270272</v>
      </c>
      <c r="C41" s="327">
        <f>AN69</f>
        <v>0.36750000000000005</v>
      </c>
      <c r="D41" s="327">
        <f>AN101</f>
        <v>7.4433333333333337E-2</v>
      </c>
      <c r="E41" s="327">
        <f>AN133</f>
        <v>1.3629249999999999</v>
      </c>
      <c r="F41" s="327">
        <f>AN166</f>
        <v>0.81998198198198191</v>
      </c>
      <c r="G41" s="327">
        <f>T196</f>
        <v>168.126</v>
      </c>
      <c r="H41" s="327">
        <f>T224</f>
        <v>113.26543011808928</v>
      </c>
      <c r="I41" s="327">
        <f>AS252</f>
        <v>2.0407526143790848</v>
      </c>
      <c r="J41" s="327">
        <f>Y280</f>
        <v>59.297500000000007</v>
      </c>
      <c r="K41" s="327">
        <f>AD315</f>
        <v>91.45750000000001</v>
      </c>
      <c r="L41" s="327">
        <f>Y353</f>
        <v>144.10750000000002</v>
      </c>
      <c r="N41" s="240" t="str">
        <f t="shared" ref="N41:N67" si="36">A2</f>
        <v>A</v>
      </c>
      <c r="O41" s="241" t="str">
        <f t="shared" ref="O41:O67" si="37">C2</f>
        <v>-</v>
      </c>
      <c r="P41" s="242" t="str">
        <f>IFERROR(O41*100,"-")</f>
        <v>-</v>
      </c>
      <c r="Q41" s="251" t="str">
        <f>IFERROR((P41-AVERAGE($P$41:$P$67))/STDEV($P$41:$P$67),"-")</f>
        <v>-</v>
      </c>
      <c r="S41" s="250" t="str">
        <f>N41</f>
        <v>A</v>
      </c>
      <c r="T41" s="241" t="str">
        <f>O41</f>
        <v>-</v>
      </c>
      <c r="U41" s="242" t="str">
        <f>IFERROR(T41*100,"-")</f>
        <v>-</v>
      </c>
      <c r="V41" s="243" t="str">
        <f>IFERROR((U41-AVERAGE(U$41:U$67))/STDEV(U$41:U$67),"-")</f>
        <v>-</v>
      </c>
      <c r="X41" s="250" t="str">
        <f>S41</f>
        <v>A</v>
      </c>
      <c r="Y41" s="241" t="str">
        <f>T41</f>
        <v>-</v>
      </c>
      <c r="Z41" s="242" t="str">
        <f>IFERROR(Y41*100,"-")</f>
        <v>-</v>
      </c>
      <c r="AA41" s="243" t="str">
        <f>IFERROR((Z41-AVERAGE(Z$41:Z$67))/STDEV(Z$41:Z$67),"-")</f>
        <v>-</v>
      </c>
      <c r="AC41" s="250" t="str">
        <f>X41</f>
        <v>A</v>
      </c>
      <c r="AD41" s="241" t="str">
        <f>Y41</f>
        <v>-</v>
      </c>
      <c r="AE41" s="242" t="str">
        <f>IFERROR(AD41*100,"-")</f>
        <v>-</v>
      </c>
      <c r="AF41" s="243" t="str">
        <f>IFERROR((AE41-AVERAGE(AE$41:AE$67))/STDEV(AE$41:AE$67),"-")</f>
        <v>-</v>
      </c>
      <c r="AH41" s="250" t="str">
        <f>AC41</f>
        <v>A</v>
      </c>
      <c r="AI41" s="241" t="str">
        <f>AD41</f>
        <v>-</v>
      </c>
      <c r="AJ41" s="242" t="str">
        <f>IFERROR(AI41*100,"-")</f>
        <v>-</v>
      </c>
      <c r="AK41" s="243" t="str">
        <f>IFERROR((AJ41-AVERAGE(AJ$41:AJ$67))/STDEV(AJ$41:AJ$67),"-")</f>
        <v>-</v>
      </c>
      <c r="AM41" s="250" t="str">
        <f>AH41</f>
        <v>A</v>
      </c>
      <c r="AN41" s="241" t="str">
        <f>AI41</f>
        <v>-</v>
      </c>
      <c r="AO41" s="242" t="str">
        <f>IFERROR(AN41*100,"-")</f>
        <v>-</v>
      </c>
      <c r="AP41" s="243" t="str">
        <f>IFERROR((AO41-AVERAGE(AO$41:AO$67))/STDEV(AO$41:AO$67),"-")</f>
        <v>-</v>
      </c>
    </row>
    <row r="42" spans="1:47" x14ac:dyDescent="0.25">
      <c r="A42" s="319" t="s">
        <v>202</v>
      </c>
      <c r="B42" s="286">
        <f>AS35</f>
        <v>0.13416587550701164</v>
      </c>
      <c r="C42" s="286">
        <f>AN68</f>
        <v>0.1890128433938735</v>
      </c>
      <c r="D42" s="286">
        <f>AN100</f>
        <v>0.63371496183778475</v>
      </c>
      <c r="E42" s="286">
        <f>AN132</f>
        <v>0.14605660640207382</v>
      </c>
      <c r="F42" s="286">
        <f>AN165</f>
        <v>0.4495408288992056</v>
      </c>
      <c r="G42" s="286">
        <f>T195</f>
        <v>0.13372240179729214</v>
      </c>
      <c r="H42" s="286">
        <f>T223</f>
        <v>0.24957574284996012</v>
      </c>
      <c r="I42" s="286">
        <f>AS251</f>
        <v>0.44994404817867395</v>
      </c>
      <c r="J42" s="286">
        <f>Y279</f>
        <v>0.23408263113863839</v>
      </c>
      <c r="K42" s="286">
        <f>AD314</f>
        <v>7.3122071071211589E-2</v>
      </c>
      <c r="L42" s="286">
        <f>Y352</f>
        <v>0.24353827142731102</v>
      </c>
      <c r="N42" s="240" t="str">
        <f t="shared" si="36"/>
        <v>B</v>
      </c>
      <c r="O42" s="241">
        <f t="shared" si="37"/>
        <v>0.81330000000000002</v>
      </c>
      <c r="P42" s="242">
        <f t="shared" ref="P42:P67" si="38">IFERROR(O42*100,"-")</f>
        <v>81.33</v>
      </c>
      <c r="Q42" s="251">
        <f t="shared" ref="Q42:Q67" si="39">IFERROR((P42-AVERAGE($P$41:$P$67))/STDEV($P$41:$P$67),"-")</f>
        <v>0.90249732319766918</v>
      </c>
      <c r="S42" s="250" t="str">
        <f t="shared" ref="S42:S67" si="40">N42</f>
        <v>B</v>
      </c>
      <c r="T42" s="241">
        <f t="shared" ref="T42:T60" si="41">O42</f>
        <v>0.81330000000000002</v>
      </c>
      <c r="U42" s="242">
        <f t="shared" ref="U42:U67" si="42">IFERROR(T42*100,"-")</f>
        <v>81.33</v>
      </c>
      <c r="V42" s="243">
        <f t="shared" ref="V42:V67" si="43">IFERROR((U42-AVERAGE(U$41:U$67))/STDEV(U$41:U$67),"-")</f>
        <v>1.2088501148797592</v>
      </c>
      <c r="X42" s="250" t="str">
        <f t="shared" ref="X42:X67" si="44">S42</f>
        <v>B</v>
      </c>
      <c r="Y42" s="241">
        <f t="shared" ref="Y42:Y58" si="45">T42</f>
        <v>0.81330000000000002</v>
      </c>
      <c r="Z42" s="242">
        <f t="shared" ref="Z42:Z67" si="46">IFERROR(Y42*100,"-")</f>
        <v>81.33</v>
      </c>
      <c r="AA42" s="243">
        <f t="shared" ref="AA42:AA67" si="47">IFERROR((Z42-AVERAGE(Z$41:Z$67))/STDEV(Z$41:Z$67),"-")</f>
        <v>1.141681805927901</v>
      </c>
      <c r="AC42" s="250" t="str">
        <f t="shared" ref="AC42:AC67" si="48">X42</f>
        <v>B</v>
      </c>
      <c r="AD42" s="241">
        <f>Y42</f>
        <v>0.81330000000000002</v>
      </c>
      <c r="AE42" s="242">
        <f t="shared" ref="AE42:AE67" si="49">IFERROR(AD42*100,"-")</f>
        <v>81.33</v>
      </c>
      <c r="AF42" s="252">
        <f t="shared" ref="AF42:AF67" si="50">IFERROR((AE42-AVERAGE(AE$41:AE$67))/STDEV(AE$41:AE$67),"-")</f>
        <v>1.2844505784146956</v>
      </c>
      <c r="AH42" s="250" t="str">
        <f t="shared" ref="AH42:AH67" si="51">AC42</f>
        <v>B</v>
      </c>
      <c r="AI42" s="241" t="s">
        <v>187</v>
      </c>
      <c r="AJ42" s="242" t="str">
        <f t="shared" ref="AJ42:AJ67" si="52">IFERROR(AI42*100,"-")</f>
        <v>-</v>
      </c>
      <c r="AK42" s="243" t="str">
        <f t="shared" ref="AK42:AK67" si="53">IFERROR((AJ42-AVERAGE(AJ$41:AJ$67))/STDEV(AJ$41:AJ$67),"-")</f>
        <v>-</v>
      </c>
      <c r="AM42" s="250" t="str">
        <f t="shared" ref="AM42:AM67" si="54">AH42</f>
        <v>B</v>
      </c>
      <c r="AN42" s="241" t="s">
        <v>187</v>
      </c>
      <c r="AO42" s="242" t="str">
        <f t="shared" ref="AO42:AO67" si="55">IFERROR(AN42*100,"-")</f>
        <v>-</v>
      </c>
      <c r="AP42" s="243" t="str">
        <f t="shared" ref="AP42:AP67" si="56">IFERROR((AO42-AVERAGE(AO$41:AO$67))/STDEV(AO$41:AO$67),"-")</f>
        <v>-</v>
      </c>
    </row>
    <row r="43" spans="1:47" x14ac:dyDescent="0.25">
      <c r="N43" s="240" t="str">
        <f t="shared" si="36"/>
        <v>C</v>
      </c>
      <c r="O43" s="241" t="str">
        <f t="shared" si="37"/>
        <v>-</v>
      </c>
      <c r="P43" s="242" t="str">
        <f t="shared" si="38"/>
        <v>-</v>
      </c>
      <c r="Q43" s="251" t="str">
        <f t="shared" si="39"/>
        <v>-</v>
      </c>
      <c r="S43" s="250" t="str">
        <f t="shared" si="40"/>
        <v>C</v>
      </c>
      <c r="T43" s="241" t="str">
        <f t="shared" si="41"/>
        <v>-</v>
      </c>
      <c r="U43" s="242" t="str">
        <f t="shared" si="42"/>
        <v>-</v>
      </c>
      <c r="V43" s="243" t="str">
        <f t="shared" si="43"/>
        <v>-</v>
      </c>
      <c r="X43" s="250" t="str">
        <f t="shared" si="44"/>
        <v>C</v>
      </c>
      <c r="Y43" s="241" t="str">
        <f t="shared" si="45"/>
        <v>-</v>
      </c>
      <c r="Z43" s="242" t="str">
        <f t="shared" si="46"/>
        <v>-</v>
      </c>
      <c r="AA43" s="243" t="str">
        <f t="shared" si="47"/>
        <v>-</v>
      </c>
      <c r="AC43" s="250" t="str">
        <f t="shared" si="48"/>
        <v>C</v>
      </c>
      <c r="AD43" s="241" t="str">
        <f>Y43</f>
        <v>-</v>
      </c>
      <c r="AE43" s="242" t="str">
        <f t="shared" si="49"/>
        <v>-</v>
      </c>
      <c r="AF43" s="243" t="str">
        <f t="shared" si="50"/>
        <v>-</v>
      </c>
      <c r="AH43" s="250" t="str">
        <f t="shared" si="51"/>
        <v>C</v>
      </c>
      <c r="AI43" s="241" t="str">
        <f t="shared" ref="AI43:AI58" si="57">AD43</f>
        <v>-</v>
      </c>
      <c r="AJ43" s="242" t="str">
        <f t="shared" si="52"/>
        <v>-</v>
      </c>
      <c r="AK43" s="243" t="str">
        <f t="shared" si="53"/>
        <v>-</v>
      </c>
      <c r="AM43" s="250" t="str">
        <f t="shared" si="54"/>
        <v>C</v>
      </c>
      <c r="AN43" s="241" t="str">
        <f t="shared" ref="AN43:AN58" si="58">AI43</f>
        <v>-</v>
      </c>
      <c r="AO43" s="242" t="str">
        <f t="shared" si="55"/>
        <v>-</v>
      </c>
      <c r="AP43" s="243" t="str">
        <f t="shared" si="56"/>
        <v>-</v>
      </c>
    </row>
    <row r="44" spans="1:47" x14ac:dyDescent="0.25">
      <c r="N44" s="240" t="str">
        <f t="shared" si="36"/>
        <v>D</v>
      </c>
      <c r="O44" s="241">
        <f t="shared" si="37"/>
        <v>0.37</v>
      </c>
      <c r="P44" s="242">
        <f t="shared" si="38"/>
        <v>37</v>
      </c>
      <c r="Q44" s="251">
        <f t="shared" si="39"/>
        <v>-0.46048689341630561</v>
      </c>
      <c r="S44" s="250" t="str">
        <f t="shared" si="40"/>
        <v>D</v>
      </c>
      <c r="T44" s="241">
        <f t="shared" si="41"/>
        <v>0.37</v>
      </c>
      <c r="U44" s="242">
        <f t="shared" si="42"/>
        <v>37</v>
      </c>
      <c r="V44" s="243">
        <f t="shared" si="43"/>
        <v>-0.32399563230379608</v>
      </c>
      <c r="X44" s="250" t="str">
        <f t="shared" si="44"/>
        <v>D</v>
      </c>
      <c r="Y44" s="241">
        <f t="shared" si="45"/>
        <v>0.37</v>
      </c>
      <c r="Z44" s="242">
        <f t="shared" si="46"/>
        <v>37</v>
      </c>
      <c r="AA44" s="243">
        <f t="shared" si="47"/>
        <v>-0.55730545386615193</v>
      </c>
      <c r="AC44" s="250" t="str">
        <f t="shared" si="48"/>
        <v>D</v>
      </c>
      <c r="AD44" s="241">
        <f>Y44</f>
        <v>0.37</v>
      </c>
      <c r="AE44" s="242">
        <f t="shared" si="49"/>
        <v>37</v>
      </c>
      <c r="AF44" s="243">
        <f t="shared" si="50"/>
        <v>-0.6172345734168877</v>
      </c>
      <c r="AH44" s="250" t="str">
        <f t="shared" si="51"/>
        <v>D</v>
      </c>
      <c r="AI44" s="241">
        <f t="shared" si="57"/>
        <v>0.37</v>
      </c>
      <c r="AJ44" s="242">
        <f t="shared" si="52"/>
        <v>37</v>
      </c>
      <c r="AK44" s="243">
        <f t="shared" si="53"/>
        <v>-0.41469448659600655</v>
      </c>
      <c r="AM44" s="250" t="str">
        <f t="shared" si="54"/>
        <v>D</v>
      </c>
      <c r="AN44" s="241">
        <f t="shared" si="58"/>
        <v>0.37</v>
      </c>
      <c r="AO44" s="242">
        <f t="shared" si="55"/>
        <v>37</v>
      </c>
      <c r="AP44" s="243">
        <f t="shared" si="56"/>
        <v>3.5990787537434725E-2</v>
      </c>
    </row>
    <row r="45" spans="1:47" x14ac:dyDescent="0.25">
      <c r="N45" s="240" t="str">
        <f t="shared" si="36"/>
        <v>E</v>
      </c>
      <c r="O45" s="241" t="str">
        <f t="shared" si="37"/>
        <v>-</v>
      </c>
      <c r="P45" s="242" t="str">
        <f t="shared" si="38"/>
        <v>-</v>
      </c>
      <c r="Q45" s="251" t="str">
        <f t="shared" si="39"/>
        <v>-</v>
      </c>
      <c r="S45" s="250" t="str">
        <f t="shared" si="40"/>
        <v>E</v>
      </c>
      <c r="T45" s="241" t="str">
        <f t="shared" si="41"/>
        <v>-</v>
      </c>
      <c r="U45" s="242" t="str">
        <f t="shared" si="42"/>
        <v>-</v>
      </c>
      <c r="V45" s="243" t="str">
        <f t="shared" si="43"/>
        <v>-</v>
      </c>
      <c r="X45" s="250" t="str">
        <f t="shared" si="44"/>
        <v>E</v>
      </c>
      <c r="Y45" s="241" t="str">
        <f t="shared" si="45"/>
        <v>-</v>
      </c>
      <c r="Z45" s="242" t="str">
        <f t="shared" si="46"/>
        <v>-</v>
      </c>
      <c r="AA45" s="243" t="str">
        <f t="shared" si="47"/>
        <v>-</v>
      </c>
      <c r="AC45" s="250" t="str">
        <f t="shared" si="48"/>
        <v>E</v>
      </c>
      <c r="AD45" s="241" t="str">
        <f t="shared" ref="AD45:AD58" si="59">Y45</f>
        <v>-</v>
      </c>
      <c r="AE45" s="242" t="str">
        <f t="shared" si="49"/>
        <v>-</v>
      </c>
      <c r="AF45" s="243" t="str">
        <f t="shared" si="50"/>
        <v>-</v>
      </c>
      <c r="AH45" s="250" t="str">
        <f t="shared" si="51"/>
        <v>E</v>
      </c>
      <c r="AI45" s="241" t="str">
        <f t="shared" si="57"/>
        <v>-</v>
      </c>
      <c r="AJ45" s="242" t="str">
        <f t="shared" si="52"/>
        <v>-</v>
      </c>
      <c r="AK45" s="243" t="str">
        <f t="shared" si="53"/>
        <v>-</v>
      </c>
      <c r="AM45" s="250" t="str">
        <f t="shared" si="54"/>
        <v>E</v>
      </c>
      <c r="AN45" s="241" t="str">
        <f t="shared" si="58"/>
        <v>-</v>
      </c>
      <c r="AO45" s="242" t="str">
        <f t="shared" si="55"/>
        <v>-</v>
      </c>
      <c r="AP45" s="243" t="str">
        <f t="shared" si="56"/>
        <v>-</v>
      </c>
    </row>
    <row r="46" spans="1:47" x14ac:dyDescent="0.25">
      <c r="N46" s="240" t="str">
        <f t="shared" si="36"/>
        <v>F</v>
      </c>
      <c r="O46" s="241" t="str">
        <f t="shared" si="37"/>
        <v>-</v>
      </c>
      <c r="P46" s="242" t="str">
        <f t="shared" si="38"/>
        <v>-</v>
      </c>
      <c r="Q46" s="251" t="str">
        <f t="shared" si="39"/>
        <v>-</v>
      </c>
      <c r="S46" s="250" t="str">
        <f t="shared" si="40"/>
        <v>F</v>
      </c>
      <c r="T46" s="241" t="str">
        <f t="shared" si="41"/>
        <v>-</v>
      </c>
      <c r="U46" s="242" t="str">
        <f t="shared" si="42"/>
        <v>-</v>
      </c>
      <c r="V46" s="243" t="str">
        <f t="shared" si="43"/>
        <v>-</v>
      </c>
      <c r="X46" s="250" t="str">
        <f t="shared" si="44"/>
        <v>F</v>
      </c>
      <c r="Y46" s="241" t="str">
        <f t="shared" si="45"/>
        <v>-</v>
      </c>
      <c r="Z46" s="242" t="str">
        <f t="shared" si="46"/>
        <v>-</v>
      </c>
      <c r="AA46" s="243" t="str">
        <f t="shared" si="47"/>
        <v>-</v>
      </c>
      <c r="AC46" s="250" t="str">
        <f t="shared" si="48"/>
        <v>F</v>
      </c>
      <c r="AD46" s="241" t="str">
        <f t="shared" si="59"/>
        <v>-</v>
      </c>
      <c r="AE46" s="242" t="str">
        <f t="shared" si="49"/>
        <v>-</v>
      </c>
      <c r="AF46" s="243" t="str">
        <f t="shared" si="50"/>
        <v>-</v>
      </c>
      <c r="AH46" s="250" t="str">
        <f t="shared" si="51"/>
        <v>F</v>
      </c>
      <c r="AI46" s="241" t="str">
        <f t="shared" si="57"/>
        <v>-</v>
      </c>
      <c r="AJ46" s="242" t="str">
        <f t="shared" si="52"/>
        <v>-</v>
      </c>
      <c r="AK46" s="243" t="str">
        <f t="shared" si="53"/>
        <v>-</v>
      </c>
      <c r="AM46" s="250" t="str">
        <f t="shared" si="54"/>
        <v>F</v>
      </c>
      <c r="AN46" s="241" t="str">
        <f t="shared" si="58"/>
        <v>-</v>
      </c>
      <c r="AO46" s="242" t="str">
        <f t="shared" si="55"/>
        <v>-</v>
      </c>
      <c r="AP46" s="243" t="str">
        <f t="shared" si="56"/>
        <v>-</v>
      </c>
    </row>
    <row r="47" spans="1:47" x14ac:dyDescent="0.25">
      <c r="N47" s="240" t="str">
        <f t="shared" si="36"/>
        <v>G</v>
      </c>
      <c r="O47" s="241" t="str">
        <f t="shared" si="37"/>
        <v>-</v>
      </c>
      <c r="P47" s="242" t="str">
        <f t="shared" si="38"/>
        <v>-</v>
      </c>
      <c r="Q47" s="251" t="str">
        <f t="shared" si="39"/>
        <v>-</v>
      </c>
      <c r="S47" s="250" t="str">
        <f t="shared" si="40"/>
        <v>G</v>
      </c>
      <c r="T47" s="241" t="str">
        <f t="shared" si="41"/>
        <v>-</v>
      </c>
      <c r="U47" s="242" t="str">
        <f t="shared" si="42"/>
        <v>-</v>
      </c>
      <c r="V47" s="243" t="str">
        <f t="shared" si="43"/>
        <v>-</v>
      </c>
      <c r="X47" s="250" t="str">
        <f t="shared" si="44"/>
        <v>G</v>
      </c>
      <c r="Y47" s="241" t="str">
        <f t="shared" si="45"/>
        <v>-</v>
      </c>
      <c r="Z47" s="242" t="str">
        <f t="shared" si="46"/>
        <v>-</v>
      </c>
      <c r="AA47" s="243" t="str">
        <f t="shared" si="47"/>
        <v>-</v>
      </c>
      <c r="AC47" s="250" t="str">
        <f t="shared" si="48"/>
        <v>G</v>
      </c>
      <c r="AD47" s="241" t="str">
        <f t="shared" si="59"/>
        <v>-</v>
      </c>
      <c r="AE47" s="242" t="str">
        <f t="shared" si="49"/>
        <v>-</v>
      </c>
      <c r="AF47" s="243" t="str">
        <f t="shared" si="50"/>
        <v>-</v>
      </c>
      <c r="AH47" s="250" t="str">
        <f t="shared" si="51"/>
        <v>G</v>
      </c>
      <c r="AI47" s="241" t="str">
        <f t="shared" si="57"/>
        <v>-</v>
      </c>
      <c r="AJ47" s="242" t="str">
        <f t="shared" si="52"/>
        <v>-</v>
      </c>
      <c r="AK47" s="243" t="str">
        <f t="shared" si="53"/>
        <v>-</v>
      </c>
      <c r="AM47" s="250" t="str">
        <f t="shared" si="54"/>
        <v>G</v>
      </c>
      <c r="AN47" s="241" t="str">
        <f t="shared" si="58"/>
        <v>-</v>
      </c>
      <c r="AO47" s="242" t="str">
        <f t="shared" si="55"/>
        <v>-</v>
      </c>
      <c r="AP47" s="243" t="str">
        <f t="shared" si="56"/>
        <v>-</v>
      </c>
    </row>
    <row r="48" spans="1:47" x14ac:dyDescent="0.25">
      <c r="N48" s="240" t="str">
        <f t="shared" si="36"/>
        <v>H</v>
      </c>
      <c r="O48" s="241" t="str">
        <f t="shared" si="37"/>
        <v>-</v>
      </c>
      <c r="P48" s="242" t="str">
        <f t="shared" si="38"/>
        <v>-</v>
      </c>
      <c r="Q48" s="251" t="str">
        <f t="shared" si="39"/>
        <v>-</v>
      </c>
      <c r="S48" s="250" t="str">
        <f t="shared" si="40"/>
        <v>H</v>
      </c>
      <c r="T48" s="241" t="str">
        <f t="shared" si="41"/>
        <v>-</v>
      </c>
      <c r="U48" s="242" t="str">
        <f t="shared" si="42"/>
        <v>-</v>
      </c>
      <c r="V48" s="243" t="str">
        <f t="shared" si="43"/>
        <v>-</v>
      </c>
      <c r="X48" s="250" t="str">
        <f t="shared" si="44"/>
        <v>H</v>
      </c>
      <c r="Y48" s="241" t="str">
        <f t="shared" si="45"/>
        <v>-</v>
      </c>
      <c r="Z48" s="242" t="str">
        <f t="shared" si="46"/>
        <v>-</v>
      </c>
      <c r="AA48" s="243" t="str">
        <f t="shared" si="47"/>
        <v>-</v>
      </c>
      <c r="AC48" s="250" t="str">
        <f t="shared" si="48"/>
        <v>H</v>
      </c>
      <c r="AD48" s="241" t="str">
        <f t="shared" si="59"/>
        <v>-</v>
      </c>
      <c r="AE48" s="242" t="str">
        <f t="shared" si="49"/>
        <v>-</v>
      </c>
      <c r="AF48" s="243" t="str">
        <f t="shared" si="50"/>
        <v>-</v>
      </c>
      <c r="AH48" s="250" t="str">
        <f t="shared" si="51"/>
        <v>H</v>
      </c>
      <c r="AI48" s="241" t="str">
        <f t="shared" si="57"/>
        <v>-</v>
      </c>
      <c r="AJ48" s="242" t="str">
        <f t="shared" si="52"/>
        <v>-</v>
      </c>
      <c r="AK48" s="243" t="str">
        <f t="shared" si="53"/>
        <v>-</v>
      </c>
      <c r="AM48" s="250" t="str">
        <f t="shared" si="54"/>
        <v>H</v>
      </c>
      <c r="AN48" s="241" t="str">
        <f t="shared" si="58"/>
        <v>-</v>
      </c>
      <c r="AO48" s="242" t="str">
        <f t="shared" si="55"/>
        <v>-</v>
      </c>
      <c r="AP48" s="243" t="str">
        <f t="shared" si="56"/>
        <v>-</v>
      </c>
    </row>
    <row r="49" spans="2:42" x14ac:dyDescent="0.25">
      <c r="N49" s="240" t="str">
        <f t="shared" si="36"/>
        <v>I</v>
      </c>
      <c r="O49" s="241" t="str">
        <f t="shared" si="37"/>
        <v>-</v>
      </c>
      <c r="P49" s="242" t="str">
        <f t="shared" si="38"/>
        <v>-</v>
      </c>
      <c r="Q49" s="251" t="str">
        <f t="shared" si="39"/>
        <v>-</v>
      </c>
      <c r="S49" s="250" t="str">
        <f t="shared" si="40"/>
        <v>I</v>
      </c>
      <c r="T49" s="241" t="str">
        <f t="shared" si="41"/>
        <v>-</v>
      </c>
      <c r="U49" s="242" t="str">
        <f t="shared" si="42"/>
        <v>-</v>
      </c>
      <c r="V49" s="243" t="str">
        <f t="shared" si="43"/>
        <v>-</v>
      </c>
      <c r="X49" s="250" t="str">
        <f t="shared" si="44"/>
        <v>I</v>
      </c>
      <c r="Y49" s="241" t="str">
        <f t="shared" si="45"/>
        <v>-</v>
      </c>
      <c r="Z49" s="242" t="str">
        <f t="shared" si="46"/>
        <v>-</v>
      </c>
      <c r="AA49" s="243" t="str">
        <f t="shared" si="47"/>
        <v>-</v>
      </c>
      <c r="AC49" s="250" t="str">
        <f t="shared" si="48"/>
        <v>I</v>
      </c>
      <c r="AD49" s="241" t="str">
        <f t="shared" si="59"/>
        <v>-</v>
      </c>
      <c r="AE49" s="242" t="str">
        <f t="shared" si="49"/>
        <v>-</v>
      </c>
      <c r="AF49" s="243" t="str">
        <f t="shared" si="50"/>
        <v>-</v>
      </c>
      <c r="AH49" s="250" t="str">
        <f t="shared" si="51"/>
        <v>I</v>
      </c>
      <c r="AI49" s="241" t="str">
        <f t="shared" si="57"/>
        <v>-</v>
      </c>
      <c r="AJ49" s="242" t="str">
        <f t="shared" si="52"/>
        <v>-</v>
      </c>
      <c r="AK49" s="243" t="str">
        <f t="shared" si="53"/>
        <v>-</v>
      </c>
      <c r="AM49" s="250" t="str">
        <f t="shared" si="54"/>
        <v>I</v>
      </c>
      <c r="AN49" s="241" t="str">
        <f t="shared" si="58"/>
        <v>-</v>
      </c>
      <c r="AO49" s="242" t="str">
        <f t="shared" si="55"/>
        <v>-</v>
      </c>
      <c r="AP49" s="243" t="str">
        <f t="shared" si="56"/>
        <v>-</v>
      </c>
    </row>
    <row r="50" spans="2:42" x14ac:dyDescent="0.25">
      <c r="N50" s="240" t="str">
        <f t="shared" si="36"/>
        <v>J</v>
      </c>
      <c r="O50" s="241">
        <f t="shared" si="37"/>
        <v>0.79999775293930031</v>
      </c>
      <c r="P50" s="242">
        <f t="shared" si="38"/>
        <v>79.999775293930028</v>
      </c>
      <c r="Q50" s="251">
        <f t="shared" si="39"/>
        <v>0.86159781318360795</v>
      </c>
      <c r="S50" s="250" t="str">
        <f t="shared" si="40"/>
        <v>J</v>
      </c>
      <c r="T50" s="241">
        <f t="shared" si="41"/>
        <v>0.79999775293930031</v>
      </c>
      <c r="U50" s="242">
        <f t="shared" si="42"/>
        <v>79.999775293930028</v>
      </c>
      <c r="V50" s="243">
        <f t="shared" si="43"/>
        <v>1.1628535147557384</v>
      </c>
      <c r="X50" s="250" t="str">
        <f t="shared" si="44"/>
        <v>J</v>
      </c>
      <c r="Y50" s="241">
        <f t="shared" si="45"/>
        <v>0.79999775293930031</v>
      </c>
      <c r="Z50" s="242">
        <f t="shared" si="46"/>
        <v>79.999775293930028</v>
      </c>
      <c r="AA50" s="243">
        <f t="shared" si="47"/>
        <v>1.0906997434808863</v>
      </c>
      <c r="AC50" s="250" t="str">
        <f t="shared" si="48"/>
        <v>J</v>
      </c>
      <c r="AD50" s="241">
        <f t="shared" si="59"/>
        <v>0.79999775293930031</v>
      </c>
      <c r="AE50" s="242">
        <f t="shared" si="49"/>
        <v>79.999775293930028</v>
      </c>
      <c r="AF50" s="243">
        <f t="shared" si="50"/>
        <v>1.2273860944956161</v>
      </c>
      <c r="AH50" s="250" t="str">
        <f t="shared" si="51"/>
        <v>J</v>
      </c>
      <c r="AI50" s="241">
        <f t="shared" si="57"/>
        <v>0.79999775293930031</v>
      </c>
      <c r="AJ50" s="242">
        <f t="shared" si="52"/>
        <v>79.999775293930028</v>
      </c>
      <c r="AK50" s="252">
        <f t="shared" si="53"/>
        <v>1.708146601774897</v>
      </c>
      <c r="AM50" s="250" t="str">
        <f t="shared" si="54"/>
        <v>J</v>
      </c>
      <c r="AN50" s="241" t="s">
        <v>187</v>
      </c>
      <c r="AO50" s="242" t="str">
        <f t="shared" si="55"/>
        <v>-</v>
      </c>
      <c r="AP50" s="243" t="str">
        <f t="shared" si="56"/>
        <v>-</v>
      </c>
    </row>
    <row r="51" spans="2:42" x14ac:dyDescent="0.25">
      <c r="N51" s="240" t="str">
        <f t="shared" si="36"/>
        <v>K</v>
      </c>
      <c r="O51" s="241" t="str">
        <f t="shared" si="37"/>
        <v>-</v>
      </c>
      <c r="P51" s="242" t="str">
        <f t="shared" si="38"/>
        <v>-</v>
      </c>
      <c r="Q51" s="251" t="str">
        <f t="shared" si="39"/>
        <v>-</v>
      </c>
      <c r="S51" s="250" t="str">
        <f t="shared" si="40"/>
        <v>K</v>
      </c>
      <c r="T51" s="241" t="str">
        <f t="shared" si="41"/>
        <v>-</v>
      </c>
      <c r="U51" s="242" t="str">
        <f t="shared" si="42"/>
        <v>-</v>
      </c>
      <c r="V51" s="243" t="str">
        <f t="shared" si="43"/>
        <v>-</v>
      </c>
      <c r="X51" s="250" t="str">
        <f t="shared" si="44"/>
        <v>K</v>
      </c>
      <c r="Y51" s="241" t="str">
        <f t="shared" si="45"/>
        <v>-</v>
      </c>
      <c r="Z51" s="242" t="str">
        <f t="shared" si="46"/>
        <v>-</v>
      </c>
      <c r="AA51" s="243" t="str">
        <f t="shared" si="47"/>
        <v>-</v>
      </c>
      <c r="AC51" s="250" t="str">
        <f t="shared" si="48"/>
        <v>K</v>
      </c>
      <c r="AD51" s="241" t="str">
        <f t="shared" si="59"/>
        <v>-</v>
      </c>
      <c r="AE51" s="242" t="str">
        <f t="shared" si="49"/>
        <v>-</v>
      </c>
      <c r="AF51" s="243" t="str">
        <f t="shared" si="50"/>
        <v>-</v>
      </c>
      <c r="AH51" s="250" t="str">
        <f t="shared" si="51"/>
        <v>K</v>
      </c>
      <c r="AI51" s="241" t="str">
        <f t="shared" si="57"/>
        <v>-</v>
      </c>
      <c r="AJ51" s="242" t="str">
        <f t="shared" si="52"/>
        <v>-</v>
      </c>
      <c r="AK51" s="243" t="str">
        <f t="shared" si="53"/>
        <v>-</v>
      </c>
      <c r="AM51" s="250" t="str">
        <f t="shared" si="54"/>
        <v>K</v>
      </c>
      <c r="AN51" s="241" t="str">
        <f t="shared" si="58"/>
        <v>-</v>
      </c>
      <c r="AO51" s="242" t="str">
        <f t="shared" si="55"/>
        <v>-</v>
      </c>
      <c r="AP51" s="243" t="str">
        <f t="shared" si="56"/>
        <v>-</v>
      </c>
    </row>
    <row r="52" spans="2:42" x14ac:dyDescent="0.25">
      <c r="N52" s="240" t="str">
        <f t="shared" si="36"/>
        <v>L</v>
      </c>
      <c r="O52" s="241" t="str">
        <f t="shared" si="37"/>
        <v>-</v>
      </c>
      <c r="P52" s="242" t="str">
        <f t="shared" si="38"/>
        <v>-</v>
      </c>
      <c r="Q52" s="251" t="str">
        <f t="shared" si="39"/>
        <v>-</v>
      </c>
      <c r="S52" s="250" t="str">
        <f t="shared" si="40"/>
        <v>L</v>
      </c>
      <c r="T52" s="241" t="str">
        <f t="shared" si="41"/>
        <v>-</v>
      </c>
      <c r="U52" s="242" t="str">
        <f t="shared" si="42"/>
        <v>-</v>
      </c>
      <c r="V52" s="243" t="str">
        <f t="shared" si="43"/>
        <v>-</v>
      </c>
      <c r="X52" s="250" t="str">
        <f t="shared" si="44"/>
        <v>L</v>
      </c>
      <c r="Y52" s="241" t="str">
        <f t="shared" si="45"/>
        <v>-</v>
      </c>
      <c r="Z52" s="242" t="str">
        <f t="shared" si="46"/>
        <v>-</v>
      </c>
      <c r="AA52" s="243" t="str">
        <f t="shared" si="47"/>
        <v>-</v>
      </c>
      <c r="AC52" s="250" t="str">
        <f t="shared" si="48"/>
        <v>L</v>
      </c>
      <c r="AD52" s="241" t="str">
        <f t="shared" si="59"/>
        <v>-</v>
      </c>
      <c r="AE52" s="242" t="str">
        <f t="shared" si="49"/>
        <v>-</v>
      </c>
      <c r="AF52" s="243" t="str">
        <f t="shared" si="50"/>
        <v>-</v>
      </c>
      <c r="AH52" s="250" t="str">
        <f t="shared" si="51"/>
        <v>L</v>
      </c>
      <c r="AI52" s="241" t="str">
        <f t="shared" si="57"/>
        <v>-</v>
      </c>
      <c r="AJ52" s="242" t="str">
        <f t="shared" si="52"/>
        <v>-</v>
      </c>
      <c r="AK52" s="243" t="str">
        <f t="shared" si="53"/>
        <v>-</v>
      </c>
      <c r="AM52" s="250" t="str">
        <f t="shared" si="54"/>
        <v>L</v>
      </c>
      <c r="AN52" s="241" t="str">
        <f t="shared" si="58"/>
        <v>-</v>
      </c>
      <c r="AO52" s="242" t="str">
        <f t="shared" si="55"/>
        <v>-</v>
      </c>
      <c r="AP52" s="243" t="str">
        <f t="shared" si="56"/>
        <v>-</v>
      </c>
    </row>
    <row r="53" spans="2:42" x14ac:dyDescent="0.25">
      <c r="N53" s="240" t="str">
        <f t="shared" si="36"/>
        <v>M</v>
      </c>
      <c r="O53" s="241" t="str">
        <f t="shared" si="37"/>
        <v>-</v>
      </c>
      <c r="P53" s="242" t="str">
        <f t="shared" si="38"/>
        <v>-</v>
      </c>
      <c r="Q53" s="251" t="str">
        <f t="shared" si="39"/>
        <v>-</v>
      </c>
      <c r="S53" s="250" t="str">
        <f t="shared" si="40"/>
        <v>M</v>
      </c>
      <c r="T53" s="241" t="str">
        <f t="shared" si="41"/>
        <v>-</v>
      </c>
      <c r="U53" s="242" t="str">
        <f t="shared" si="42"/>
        <v>-</v>
      </c>
      <c r="V53" s="243" t="str">
        <f t="shared" si="43"/>
        <v>-</v>
      </c>
      <c r="X53" s="250" t="str">
        <f t="shared" si="44"/>
        <v>M</v>
      </c>
      <c r="Y53" s="241" t="str">
        <f t="shared" si="45"/>
        <v>-</v>
      </c>
      <c r="Z53" s="242" t="str">
        <f t="shared" si="46"/>
        <v>-</v>
      </c>
      <c r="AA53" s="243" t="str">
        <f t="shared" si="47"/>
        <v>-</v>
      </c>
      <c r="AC53" s="250" t="str">
        <f t="shared" si="48"/>
        <v>M</v>
      </c>
      <c r="AD53" s="241" t="str">
        <f t="shared" si="59"/>
        <v>-</v>
      </c>
      <c r="AE53" s="242" t="str">
        <f t="shared" si="49"/>
        <v>-</v>
      </c>
      <c r="AF53" s="243" t="str">
        <f t="shared" si="50"/>
        <v>-</v>
      </c>
      <c r="AH53" s="250" t="str">
        <f t="shared" si="51"/>
        <v>M</v>
      </c>
      <c r="AI53" s="241" t="str">
        <f t="shared" si="57"/>
        <v>-</v>
      </c>
      <c r="AJ53" s="242" t="str">
        <f t="shared" si="52"/>
        <v>-</v>
      </c>
      <c r="AK53" s="243" t="str">
        <f t="shared" si="53"/>
        <v>-</v>
      </c>
      <c r="AM53" s="250" t="str">
        <f t="shared" si="54"/>
        <v>M</v>
      </c>
      <c r="AN53" s="241" t="str">
        <f t="shared" si="58"/>
        <v>-</v>
      </c>
      <c r="AO53" s="242" t="str">
        <f t="shared" si="55"/>
        <v>-</v>
      </c>
      <c r="AP53" s="243" t="str">
        <f t="shared" si="56"/>
        <v>-</v>
      </c>
    </row>
    <row r="54" spans="2:42" x14ac:dyDescent="0.25">
      <c r="N54" s="240" t="str">
        <f t="shared" si="36"/>
        <v>N</v>
      </c>
      <c r="O54" s="241" t="str">
        <f t="shared" si="37"/>
        <v>-</v>
      </c>
      <c r="P54" s="242" t="str">
        <f t="shared" si="38"/>
        <v>-</v>
      </c>
      <c r="Q54" s="251" t="str">
        <f t="shared" si="39"/>
        <v>-</v>
      </c>
      <c r="S54" s="250" t="str">
        <f t="shared" si="40"/>
        <v>N</v>
      </c>
      <c r="T54" s="241" t="str">
        <f t="shared" si="41"/>
        <v>-</v>
      </c>
      <c r="U54" s="242" t="str">
        <f t="shared" si="42"/>
        <v>-</v>
      </c>
      <c r="V54" s="243" t="str">
        <f t="shared" si="43"/>
        <v>-</v>
      </c>
      <c r="X54" s="250" t="str">
        <f t="shared" si="44"/>
        <v>N</v>
      </c>
      <c r="Y54" s="241" t="str">
        <f t="shared" si="45"/>
        <v>-</v>
      </c>
      <c r="Z54" s="242" t="str">
        <f t="shared" si="46"/>
        <v>-</v>
      </c>
      <c r="AA54" s="243" t="str">
        <f t="shared" si="47"/>
        <v>-</v>
      </c>
      <c r="AC54" s="250" t="str">
        <f t="shared" si="48"/>
        <v>N</v>
      </c>
      <c r="AD54" s="241" t="str">
        <f t="shared" si="59"/>
        <v>-</v>
      </c>
      <c r="AE54" s="242" t="str">
        <f t="shared" si="49"/>
        <v>-</v>
      </c>
      <c r="AF54" s="243" t="str">
        <f t="shared" si="50"/>
        <v>-</v>
      </c>
      <c r="AH54" s="250" t="str">
        <f t="shared" si="51"/>
        <v>N</v>
      </c>
      <c r="AI54" s="241" t="str">
        <f t="shared" si="57"/>
        <v>-</v>
      </c>
      <c r="AJ54" s="242" t="str">
        <f t="shared" si="52"/>
        <v>-</v>
      </c>
      <c r="AK54" s="243" t="str">
        <f t="shared" si="53"/>
        <v>-</v>
      </c>
      <c r="AM54" s="250" t="str">
        <f t="shared" si="54"/>
        <v>N</v>
      </c>
      <c r="AN54" s="241" t="str">
        <f t="shared" si="58"/>
        <v>-</v>
      </c>
      <c r="AO54" s="242" t="str">
        <f t="shared" si="55"/>
        <v>-</v>
      </c>
      <c r="AP54" s="243" t="str">
        <f t="shared" si="56"/>
        <v>-</v>
      </c>
    </row>
    <row r="55" spans="2:42" x14ac:dyDescent="0.25">
      <c r="N55" s="240" t="str">
        <f t="shared" si="36"/>
        <v>O</v>
      </c>
      <c r="O55" s="241" t="str">
        <f t="shared" si="37"/>
        <v>-</v>
      </c>
      <c r="P55" s="242" t="str">
        <f t="shared" si="38"/>
        <v>-</v>
      </c>
      <c r="Q55" s="251" t="str">
        <f t="shared" si="39"/>
        <v>-</v>
      </c>
      <c r="S55" s="250" t="str">
        <f t="shared" si="40"/>
        <v>O</v>
      </c>
      <c r="T55" s="241" t="str">
        <f t="shared" si="41"/>
        <v>-</v>
      </c>
      <c r="U55" s="242" t="str">
        <f t="shared" si="42"/>
        <v>-</v>
      </c>
      <c r="V55" s="243" t="str">
        <f t="shared" si="43"/>
        <v>-</v>
      </c>
      <c r="X55" s="250" t="str">
        <f t="shared" si="44"/>
        <v>O</v>
      </c>
      <c r="Y55" s="241" t="str">
        <f t="shared" si="45"/>
        <v>-</v>
      </c>
      <c r="Z55" s="242" t="str">
        <f t="shared" si="46"/>
        <v>-</v>
      </c>
      <c r="AA55" s="243" t="str">
        <f t="shared" si="47"/>
        <v>-</v>
      </c>
      <c r="AC55" s="250" t="str">
        <f t="shared" si="48"/>
        <v>O</v>
      </c>
      <c r="AD55" s="241" t="str">
        <f t="shared" si="59"/>
        <v>-</v>
      </c>
      <c r="AE55" s="242" t="str">
        <f t="shared" si="49"/>
        <v>-</v>
      </c>
      <c r="AF55" s="243" t="str">
        <f t="shared" si="50"/>
        <v>-</v>
      </c>
      <c r="AH55" s="250" t="str">
        <f t="shared" si="51"/>
        <v>O</v>
      </c>
      <c r="AI55" s="241" t="str">
        <f t="shared" si="57"/>
        <v>-</v>
      </c>
      <c r="AJ55" s="242" t="str">
        <f t="shared" si="52"/>
        <v>-</v>
      </c>
      <c r="AK55" s="243" t="str">
        <f t="shared" si="53"/>
        <v>-</v>
      </c>
      <c r="AM55" s="250" t="str">
        <f t="shared" si="54"/>
        <v>O</v>
      </c>
      <c r="AN55" s="241" t="str">
        <f t="shared" si="58"/>
        <v>-</v>
      </c>
      <c r="AO55" s="242" t="str">
        <f t="shared" si="55"/>
        <v>-</v>
      </c>
      <c r="AP55" s="243" t="str">
        <f t="shared" si="56"/>
        <v>-</v>
      </c>
    </row>
    <row r="56" spans="2:42" x14ac:dyDescent="0.25">
      <c r="N56" s="240" t="str">
        <f t="shared" si="36"/>
        <v>P</v>
      </c>
      <c r="O56" s="241" t="str">
        <f t="shared" si="37"/>
        <v>-</v>
      </c>
      <c r="P56" s="242" t="str">
        <f t="shared" si="38"/>
        <v>-</v>
      </c>
      <c r="Q56" s="251" t="str">
        <f t="shared" si="39"/>
        <v>-</v>
      </c>
      <c r="S56" s="250" t="str">
        <f t="shared" si="40"/>
        <v>P</v>
      </c>
      <c r="T56" s="241" t="str">
        <f t="shared" si="41"/>
        <v>-</v>
      </c>
      <c r="U56" s="242" t="str">
        <f t="shared" si="42"/>
        <v>-</v>
      </c>
      <c r="V56" s="243" t="str">
        <f t="shared" si="43"/>
        <v>-</v>
      </c>
      <c r="X56" s="250" t="str">
        <f t="shared" si="44"/>
        <v>P</v>
      </c>
      <c r="Y56" s="241" t="str">
        <f t="shared" si="45"/>
        <v>-</v>
      </c>
      <c r="Z56" s="242" t="str">
        <f t="shared" si="46"/>
        <v>-</v>
      </c>
      <c r="AA56" s="243" t="str">
        <f t="shared" si="47"/>
        <v>-</v>
      </c>
      <c r="AC56" s="250" t="str">
        <f t="shared" si="48"/>
        <v>P</v>
      </c>
      <c r="AD56" s="241" t="str">
        <f t="shared" si="59"/>
        <v>-</v>
      </c>
      <c r="AE56" s="242" t="str">
        <f t="shared" si="49"/>
        <v>-</v>
      </c>
      <c r="AF56" s="243" t="str">
        <f t="shared" si="50"/>
        <v>-</v>
      </c>
      <c r="AH56" s="250" t="str">
        <f t="shared" si="51"/>
        <v>P</v>
      </c>
      <c r="AI56" s="241" t="str">
        <f t="shared" si="57"/>
        <v>-</v>
      </c>
      <c r="AJ56" s="242" t="str">
        <f t="shared" si="52"/>
        <v>-</v>
      </c>
      <c r="AK56" s="243" t="str">
        <f t="shared" si="53"/>
        <v>-</v>
      </c>
      <c r="AM56" s="250" t="str">
        <f t="shared" si="54"/>
        <v>P</v>
      </c>
      <c r="AN56" s="241" t="str">
        <f t="shared" si="58"/>
        <v>-</v>
      </c>
      <c r="AO56" s="242" t="str">
        <f t="shared" si="55"/>
        <v>-</v>
      </c>
      <c r="AP56" s="243" t="str">
        <f t="shared" si="56"/>
        <v>-</v>
      </c>
    </row>
    <row r="57" spans="2:42" x14ac:dyDescent="0.25">
      <c r="B57" s="235"/>
      <c r="N57" s="240" t="str">
        <f t="shared" si="36"/>
        <v>Q</v>
      </c>
      <c r="O57" s="241" t="str">
        <f t="shared" si="37"/>
        <v>-</v>
      </c>
      <c r="P57" s="242" t="str">
        <f t="shared" si="38"/>
        <v>-</v>
      </c>
      <c r="Q57" s="251" t="str">
        <f t="shared" si="39"/>
        <v>-</v>
      </c>
      <c r="S57" s="250" t="str">
        <f t="shared" si="40"/>
        <v>Q</v>
      </c>
      <c r="T57" s="241" t="str">
        <f t="shared" si="41"/>
        <v>-</v>
      </c>
      <c r="U57" s="242" t="str">
        <f t="shared" si="42"/>
        <v>-</v>
      </c>
      <c r="V57" s="243" t="str">
        <f t="shared" si="43"/>
        <v>-</v>
      </c>
      <c r="X57" s="250" t="str">
        <f t="shared" si="44"/>
        <v>Q</v>
      </c>
      <c r="Y57" s="241" t="str">
        <f t="shared" si="45"/>
        <v>-</v>
      </c>
      <c r="Z57" s="242" t="str">
        <f t="shared" si="46"/>
        <v>-</v>
      </c>
      <c r="AA57" s="243" t="str">
        <f t="shared" si="47"/>
        <v>-</v>
      </c>
      <c r="AC57" s="250" t="str">
        <f t="shared" si="48"/>
        <v>Q</v>
      </c>
      <c r="AD57" s="241" t="str">
        <f t="shared" si="59"/>
        <v>-</v>
      </c>
      <c r="AE57" s="242" t="str">
        <f t="shared" si="49"/>
        <v>-</v>
      </c>
      <c r="AF57" s="243" t="str">
        <f t="shared" si="50"/>
        <v>-</v>
      </c>
      <c r="AH57" s="250" t="str">
        <f t="shared" si="51"/>
        <v>Q</v>
      </c>
      <c r="AI57" s="241" t="str">
        <f t="shared" si="57"/>
        <v>-</v>
      </c>
      <c r="AJ57" s="242" t="str">
        <f t="shared" si="52"/>
        <v>-</v>
      </c>
      <c r="AK57" s="243" t="str">
        <f t="shared" si="53"/>
        <v>-</v>
      </c>
      <c r="AM57" s="250" t="str">
        <f t="shared" si="54"/>
        <v>Q</v>
      </c>
      <c r="AN57" s="241" t="str">
        <f t="shared" si="58"/>
        <v>-</v>
      </c>
      <c r="AO57" s="242" t="str">
        <f t="shared" si="55"/>
        <v>-</v>
      </c>
      <c r="AP57" s="243" t="str">
        <f t="shared" si="56"/>
        <v>-</v>
      </c>
    </row>
    <row r="58" spans="2:42" x14ac:dyDescent="0.25">
      <c r="N58" s="240" t="str">
        <f t="shared" si="36"/>
        <v>R</v>
      </c>
      <c r="O58" s="241" t="str">
        <f t="shared" si="37"/>
        <v>-</v>
      </c>
      <c r="P58" s="242" t="str">
        <f t="shared" si="38"/>
        <v>-</v>
      </c>
      <c r="Q58" s="251" t="str">
        <f t="shared" si="39"/>
        <v>-</v>
      </c>
      <c r="S58" s="250" t="str">
        <f t="shared" si="40"/>
        <v>R</v>
      </c>
      <c r="T58" s="241" t="str">
        <f t="shared" si="41"/>
        <v>-</v>
      </c>
      <c r="U58" s="242" t="str">
        <f t="shared" si="42"/>
        <v>-</v>
      </c>
      <c r="V58" s="243" t="str">
        <f t="shared" si="43"/>
        <v>-</v>
      </c>
      <c r="X58" s="250" t="str">
        <f t="shared" si="44"/>
        <v>R</v>
      </c>
      <c r="Y58" s="241" t="str">
        <f t="shared" si="45"/>
        <v>-</v>
      </c>
      <c r="Z58" s="242" t="str">
        <f t="shared" si="46"/>
        <v>-</v>
      </c>
      <c r="AA58" s="243" t="str">
        <f t="shared" si="47"/>
        <v>-</v>
      </c>
      <c r="AC58" s="250" t="str">
        <f t="shared" si="48"/>
        <v>R</v>
      </c>
      <c r="AD58" s="241" t="str">
        <f t="shared" si="59"/>
        <v>-</v>
      </c>
      <c r="AE58" s="242" t="str">
        <f t="shared" si="49"/>
        <v>-</v>
      </c>
      <c r="AF58" s="243" t="str">
        <f t="shared" si="50"/>
        <v>-</v>
      </c>
      <c r="AH58" s="250" t="str">
        <f t="shared" si="51"/>
        <v>R</v>
      </c>
      <c r="AI58" s="241" t="str">
        <f t="shared" si="57"/>
        <v>-</v>
      </c>
      <c r="AJ58" s="242" t="str">
        <f t="shared" si="52"/>
        <v>-</v>
      </c>
      <c r="AK58" s="243" t="str">
        <f t="shared" si="53"/>
        <v>-</v>
      </c>
      <c r="AM58" s="250" t="str">
        <f t="shared" si="54"/>
        <v>R</v>
      </c>
      <c r="AN58" s="241" t="str">
        <f t="shared" si="58"/>
        <v>-</v>
      </c>
      <c r="AO58" s="242" t="str">
        <f t="shared" si="55"/>
        <v>-</v>
      </c>
      <c r="AP58" s="243" t="str">
        <f t="shared" si="56"/>
        <v>-</v>
      </c>
    </row>
    <row r="59" spans="2:42" x14ac:dyDescent="0.25">
      <c r="N59" s="240" t="str">
        <f t="shared" si="36"/>
        <v>S</v>
      </c>
      <c r="O59" s="241">
        <f t="shared" si="37"/>
        <v>0.05</v>
      </c>
      <c r="P59" s="242">
        <f t="shared" si="38"/>
        <v>5</v>
      </c>
      <c r="Q59" s="251">
        <f t="shared" si="39"/>
        <v>-1.4443690258694344</v>
      </c>
      <c r="S59" s="250" t="str">
        <f t="shared" si="40"/>
        <v>S</v>
      </c>
      <c r="T59" s="241">
        <f t="shared" si="41"/>
        <v>0.05</v>
      </c>
      <c r="U59" s="242">
        <f t="shared" si="42"/>
        <v>5</v>
      </c>
      <c r="V59" s="252">
        <f t="shared" si="43"/>
        <v>-1.4304938030656678</v>
      </c>
      <c r="X59" s="250" t="str">
        <f t="shared" si="44"/>
        <v>S</v>
      </c>
      <c r="Y59" s="241" t="s">
        <v>187</v>
      </c>
      <c r="Z59" s="242" t="str">
        <f t="shared" si="46"/>
        <v>-</v>
      </c>
      <c r="AA59" s="243" t="str">
        <f t="shared" si="47"/>
        <v>-</v>
      </c>
      <c r="AC59" s="250" t="str">
        <f t="shared" si="48"/>
        <v>S</v>
      </c>
      <c r="AD59" s="241" t="s">
        <v>187</v>
      </c>
      <c r="AE59" s="242" t="str">
        <f t="shared" si="49"/>
        <v>-</v>
      </c>
      <c r="AF59" s="243" t="str">
        <f t="shared" si="50"/>
        <v>-</v>
      </c>
      <c r="AH59" s="250" t="str">
        <f t="shared" si="51"/>
        <v>S</v>
      </c>
      <c r="AI59" s="241" t="s">
        <v>187</v>
      </c>
      <c r="AJ59" s="242" t="str">
        <f t="shared" si="52"/>
        <v>-</v>
      </c>
      <c r="AK59" s="243" t="str">
        <f t="shared" si="53"/>
        <v>-</v>
      </c>
      <c r="AM59" s="250" t="str">
        <f t="shared" si="54"/>
        <v>S</v>
      </c>
      <c r="AN59" s="241" t="s">
        <v>187</v>
      </c>
      <c r="AO59" s="242" t="str">
        <f t="shared" si="55"/>
        <v>-</v>
      </c>
      <c r="AP59" s="243" t="str">
        <f t="shared" si="56"/>
        <v>-</v>
      </c>
    </row>
    <row r="60" spans="2:42" x14ac:dyDescent="0.25">
      <c r="N60" s="240" t="str">
        <f t="shared" si="36"/>
        <v>OI</v>
      </c>
      <c r="O60" s="241">
        <f t="shared" si="37"/>
        <v>0.2</v>
      </c>
      <c r="P60" s="242">
        <f t="shared" si="38"/>
        <v>20</v>
      </c>
      <c r="Q60" s="251">
        <f t="shared" si="39"/>
        <v>-0.98317427628203025</v>
      </c>
      <c r="S60" s="250" t="str">
        <f t="shared" si="40"/>
        <v>OI</v>
      </c>
      <c r="T60" s="241">
        <f t="shared" si="41"/>
        <v>0.2</v>
      </c>
      <c r="U60" s="242">
        <f t="shared" si="42"/>
        <v>20</v>
      </c>
      <c r="V60" s="243">
        <f t="shared" si="43"/>
        <v>-0.91182278552104046</v>
      </c>
      <c r="X60" s="250" t="str">
        <f t="shared" si="44"/>
        <v>OI</v>
      </c>
      <c r="Y60" s="241">
        <f>T60</f>
        <v>0.2</v>
      </c>
      <c r="Z60" s="242">
        <f t="shared" si="46"/>
        <v>20</v>
      </c>
      <c r="AA60" s="243">
        <f t="shared" si="47"/>
        <v>-1.2088457971212592</v>
      </c>
      <c r="AC60" s="250" t="str">
        <f t="shared" si="48"/>
        <v>OI</v>
      </c>
      <c r="AD60" s="241" t="s">
        <v>187</v>
      </c>
      <c r="AE60" s="242" t="str">
        <f t="shared" si="49"/>
        <v>-</v>
      </c>
      <c r="AF60" s="243" t="str">
        <f t="shared" si="50"/>
        <v>-</v>
      </c>
      <c r="AH60" s="250" t="str">
        <f t="shared" si="51"/>
        <v>OI</v>
      </c>
      <c r="AI60" s="241" t="s">
        <v>187</v>
      </c>
      <c r="AJ60" s="242" t="str">
        <f t="shared" si="52"/>
        <v>-</v>
      </c>
      <c r="AK60" s="243" t="str">
        <f t="shared" si="53"/>
        <v>-</v>
      </c>
      <c r="AM60" s="250" t="str">
        <f t="shared" si="54"/>
        <v>OI</v>
      </c>
      <c r="AN60" s="241" t="s">
        <v>187</v>
      </c>
      <c r="AO60" s="242" t="str">
        <f t="shared" si="55"/>
        <v>-</v>
      </c>
      <c r="AP60" s="243" t="str">
        <f t="shared" si="56"/>
        <v>-</v>
      </c>
    </row>
    <row r="61" spans="2:42" x14ac:dyDescent="0.25">
      <c r="N61" s="240" t="str">
        <f t="shared" si="36"/>
        <v>CLARO</v>
      </c>
      <c r="O61" s="241">
        <f t="shared" si="37"/>
        <v>1.0244</v>
      </c>
      <c r="P61" s="242">
        <f t="shared" si="38"/>
        <v>102.44</v>
      </c>
      <c r="Q61" s="257">
        <f t="shared" si="39"/>
        <v>1.5515520674503425</v>
      </c>
      <c r="S61" s="250" t="str">
        <f t="shared" si="40"/>
        <v>CLARO</v>
      </c>
      <c r="T61" s="241" t="s">
        <v>187</v>
      </c>
      <c r="U61" s="242" t="str">
        <f t="shared" si="42"/>
        <v>-</v>
      </c>
      <c r="V61" s="243" t="str">
        <f t="shared" si="43"/>
        <v>-</v>
      </c>
      <c r="X61" s="250" t="str">
        <f t="shared" si="44"/>
        <v>CLARO</v>
      </c>
      <c r="Y61" s="241" t="s">
        <v>187</v>
      </c>
      <c r="Z61" s="242" t="str">
        <f t="shared" si="46"/>
        <v>-</v>
      </c>
      <c r="AA61" s="243" t="str">
        <f t="shared" si="47"/>
        <v>-</v>
      </c>
      <c r="AC61" s="250" t="str">
        <f t="shared" si="48"/>
        <v>CLARO</v>
      </c>
      <c r="AD61" s="241" t="s">
        <v>187</v>
      </c>
      <c r="AE61" s="242" t="str">
        <f t="shared" si="49"/>
        <v>-</v>
      </c>
      <c r="AF61" s="243" t="str">
        <f t="shared" si="50"/>
        <v>-</v>
      </c>
      <c r="AH61" s="250" t="str">
        <f t="shared" si="51"/>
        <v>CLARO</v>
      </c>
      <c r="AI61" s="241" t="s">
        <v>187</v>
      </c>
      <c r="AJ61" s="242" t="str">
        <f t="shared" si="52"/>
        <v>-</v>
      </c>
      <c r="AK61" s="243" t="str">
        <f t="shared" si="53"/>
        <v>-</v>
      </c>
      <c r="AM61" s="250" t="str">
        <f t="shared" si="54"/>
        <v>CLARO</v>
      </c>
      <c r="AN61" s="241" t="s">
        <v>187</v>
      </c>
      <c r="AO61" s="242" t="str">
        <f t="shared" si="55"/>
        <v>-</v>
      </c>
      <c r="AP61" s="243" t="str">
        <f t="shared" si="56"/>
        <v>-</v>
      </c>
    </row>
    <row r="62" spans="2:42" x14ac:dyDescent="0.25">
      <c r="N62" s="240" t="str">
        <f t="shared" si="36"/>
        <v>TELEFONICA</v>
      </c>
      <c r="O62" s="241" t="str">
        <f t="shared" si="37"/>
        <v>-</v>
      </c>
      <c r="P62" s="242" t="str">
        <f t="shared" si="38"/>
        <v>-</v>
      </c>
      <c r="Q62" s="251" t="str">
        <f t="shared" si="39"/>
        <v>-</v>
      </c>
      <c r="S62" s="250" t="str">
        <f t="shared" si="40"/>
        <v>TELEFONICA</v>
      </c>
      <c r="T62" s="241" t="str">
        <f t="shared" ref="T62:T67" si="60">O62</f>
        <v>-</v>
      </c>
      <c r="U62" s="242" t="str">
        <f t="shared" si="42"/>
        <v>-</v>
      </c>
      <c r="V62" s="243" t="str">
        <f t="shared" si="43"/>
        <v>-</v>
      </c>
      <c r="X62" s="250" t="str">
        <f t="shared" si="44"/>
        <v>TELEFONICA</v>
      </c>
      <c r="Y62" s="241" t="str">
        <f t="shared" ref="Y62:Y67" si="61">T62</f>
        <v>-</v>
      </c>
      <c r="Z62" s="242" t="str">
        <f t="shared" si="46"/>
        <v>-</v>
      </c>
      <c r="AA62" s="243" t="str">
        <f t="shared" si="47"/>
        <v>-</v>
      </c>
      <c r="AC62" s="250" t="str">
        <f t="shared" si="48"/>
        <v>TELEFONICA</v>
      </c>
      <c r="AD62" s="241" t="str">
        <f>Y62</f>
        <v>-</v>
      </c>
      <c r="AE62" s="272" t="str">
        <f t="shared" si="49"/>
        <v>-</v>
      </c>
      <c r="AF62" s="243" t="str">
        <f t="shared" si="50"/>
        <v>-</v>
      </c>
      <c r="AH62" s="250" t="str">
        <f t="shared" si="51"/>
        <v>TELEFONICA</v>
      </c>
      <c r="AI62" s="241" t="str">
        <f>AD62</f>
        <v>-</v>
      </c>
      <c r="AJ62" s="242" t="str">
        <f t="shared" si="52"/>
        <v>-</v>
      </c>
      <c r="AK62" s="243" t="str">
        <f t="shared" si="53"/>
        <v>-</v>
      </c>
      <c r="AM62" s="250" t="str">
        <f t="shared" si="54"/>
        <v>TELEFONICA</v>
      </c>
      <c r="AN62" s="241" t="str">
        <f>AI62</f>
        <v>-</v>
      </c>
      <c r="AO62" s="242" t="str">
        <f t="shared" si="55"/>
        <v>-</v>
      </c>
      <c r="AP62" s="243" t="str">
        <f t="shared" si="56"/>
        <v>-</v>
      </c>
    </row>
    <row r="63" spans="2:42" x14ac:dyDescent="0.25">
      <c r="N63" s="240" t="str">
        <f t="shared" si="36"/>
        <v>TIM</v>
      </c>
      <c r="O63" s="241" t="str">
        <f t="shared" si="37"/>
        <v>-</v>
      </c>
      <c r="P63" s="242" t="str">
        <f t="shared" si="38"/>
        <v>-</v>
      </c>
      <c r="Q63" s="251" t="str">
        <f t="shared" si="39"/>
        <v>-</v>
      </c>
      <c r="S63" s="250" t="str">
        <f t="shared" si="40"/>
        <v>TIM</v>
      </c>
      <c r="T63" s="241" t="str">
        <f t="shared" si="60"/>
        <v>-</v>
      </c>
      <c r="U63" s="242" t="str">
        <f t="shared" si="42"/>
        <v>-</v>
      </c>
      <c r="V63" s="243" t="str">
        <f t="shared" si="43"/>
        <v>-</v>
      </c>
      <c r="X63" s="250" t="str">
        <f t="shared" si="44"/>
        <v>TIM</v>
      </c>
      <c r="Y63" s="241" t="str">
        <f t="shared" si="61"/>
        <v>-</v>
      </c>
      <c r="Z63" s="272" t="str">
        <f t="shared" si="46"/>
        <v>-</v>
      </c>
      <c r="AA63" s="243" t="str">
        <f t="shared" si="47"/>
        <v>-</v>
      </c>
      <c r="AC63" s="250" t="str">
        <f t="shared" si="48"/>
        <v>TIM</v>
      </c>
      <c r="AD63" s="308" t="str">
        <f>Y63</f>
        <v>-</v>
      </c>
      <c r="AE63" s="307" t="str">
        <f t="shared" si="49"/>
        <v>-</v>
      </c>
      <c r="AF63" s="309" t="str">
        <f t="shared" si="50"/>
        <v>-</v>
      </c>
      <c r="AH63" s="250" t="str">
        <f t="shared" si="51"/>
        <v>TIM</v>
      </c>
      <c r="AI63" s="241" t="str">
        <f>AD63</f>
        <v>-</v>
      </c>
      <c r="AJ63" s="242" t="str">
        <f t="shared" si="52"/>
        <v>-</v>
      </c>
      <c r="AK63" s="243" t="str">
        <f t="shared" si="53"/>
        <v>-</v>
      </c>
      <c r="AM63" s="250" t="str">
        <f t="shared" si="54"/>
        <v>TIM</v>
      </c>
      <c r="AN63" s="241" t="str">
        <f>AI63</f>
        <v>-</v>
      </c>
      <c r="AO63" s="242" t="str">
        <f t="shared" si="55"/>
        <v>-</v>
      </c>
      <c r="AP63" s="243" t="str">
        <f t="shared" si="56"/>
        <v>-</v>
      </c>
    </row>
    <row r="64" spans="2:42" x14ac:dyDescent="0.25">
      <c r="N64" s="240" t="str">
        <f t="shared" si="36"/>
        <v>T</v>
      </c>
      <c r="O64" s="241">
        <f t="shared" si="37"/>
        <v>0.43</v>
      </c>
      <c r="P64" s="242">
        <f t="shared" si="38"/>
        <v>43</v>
      </c>
      <c r="Q64" s="251">
        <f t="shared" si="39"/>
        <v>-0.27600899358134401</v>
      </c>
      <c r="S64" s="250" t="str">
        <f t="shared" si="40"/>
        <v>T</v>
      </c>
      <c r="T64" s="241">
        <f t="shared" si="60"/>
        <v>0.43</v>
      </c>
      <c r="U64" s="242">
        <f t="shared" si="42"/>
        <v>43</v>
      </c>
      <c r="V64" s="243">
        <f t="shared" si="43"/>
        <v>-0.11652722528594511</v>
      </c>
      <c r="X64" s="250" t="str">
        <f t="shared" si="44"/>
        <v>T</v>
      </c>
      <c r="Y64" s="308">
        <f t="shared" si="61"/>
        <v>0.43</v>
      </c>
      <c r="Z64" s="307">
        <f t="shared" si="46"/>
        <v>43</v>
      </c>
      <c r="AA64" s="309">
        <f t="shared" si="47"/>
        <v>-0.32735003859964346</v>
      </c>
      <c r="AC64" s="250" t="str">
        <f t="shared" si="48"/>
        <v>T</v>
      </c>
      <c r="AD64" s="308">
        <f>Y64</f>
        <v>0.43</v>
      </c>
      <c r="AE64" s="307">
        <f t="shared" si="49"/>
        <v>43</v>
      </c>
      <c r="AF64" s="309">
        <f t="shared" si="50"/>
        <v>-0.3598442979603233</v>
      </c>
      <c r="AH64" s="250" t="str">
        <f t="shared" si="51"/>
        <v>T</v>
      </c>
      <c r="AI64" s="241">
        <f>AD64</f>
        <v>0.43</v>
      </c>
      <c r="AJ64" s="242">
        <f t="shared" si="52"/>
        <v>43</v>
      </c>
      <c r="AK64" s="243">
        <f t="shared" si="53"/>
        <v>-0.11848255425078293</v>
      </c>
      <c r="AM64" s="250" t="str">
        <f t="shared" si="54"/>
        <v>T</v>
      </c>
      <c r="AN64" s="241">
        <f>AI64</f>
        <v>0.43</v>
      </c>
      <c r="AO64" s="242">
        <f t="shared" si="55"/>
        <v>43</v>
      </c>
      <c r="AP64" s="243">
        <f t="shared" si="56"/>
        <v>0.89976968843586824</v>
      </c>
    </row>
    <row r="65" spans="14:42" x14ac:dyDescent="0.25">
      <c r="N65" s="240" t="str">
        <f t="shared" si="36"/>
        <v>U</v>
      </c>
      <c r="O65" s="241">
        <f t="shared" si="37"/>
        <v>0.4</v>
      </c>
      <c r="P65" s="242">
        <f t="shared" si="38"/>
        <v>40</v>
      </c>
      <c r="Q65" s="251">
        <f t="shared" si="39"/>
        <v>-0.36824794349882478</v>
      </c>
      <c r="S65" s="250" t="str">
        <f t="shared" si="40"/>
        <v>U</v>
      </c>
      <c r="T65" s="241">
        <f t="shared" si="60"/>
        <v>0.4</v>
      </c>
      <c r="U65" s="242">
        <f t="shared" si="42"/>
        <v>40</v>
      </c>
      <c r="V65" s="243">
        <f t="shared" si="43"/>
        <v>-0.2202614287948706</v>
      </c>
      <c r="X65" s="250" t="str">
        <f t="shared" si="44"/>
        <v>U</v>
      </c>
      <c r="Y65" s="308">
        <f t="shared" si="61"/>
        <v>0.4</v>
      </c>
      <c r="Z65" s="307">
        <f t="shared" si="46"/>
        <v>40</v>
      </c>
      <c r="AA65" s="309">
        <f t="shared" si="47"/>
        <v>-0.44232774623289767</v>
      </c>
      <c r="AC65" s="250" t="str">
        <f t="shared" si="48"/>
        <v>U</v>
      </c>
      <c r="AD65" s="308">
        <f>Y65</f>
        <v>0.4</v>
      </c>
      <c r="AE65" s="307">
        <f t="shared" si="49"/>
        <v>40</v>
      </c>
      <c r="AF65" s="309">
        <f t="shared" si="50"/>
        <v>-0.48853943568860553</v>
      </c>
      <c r="AH65" s="250" t="str">
        <f t="shared" si="51"/>
        <v>U</v>
      </c>
      <c r="AI65" s="241">
        <f>AD65</f>
        <v>0.4</v>
      </c>
      <c r="AJ65" s="242">
        <f t="shared" si="52"/>
        <v>40</v>
      </c>
      <c r="AK65" s="243">
        <f t="shared" si="53"/>
        <v>-0.26658852042339476</v>
      </c>
      <c r="AM65" s="250" t="str">
        <f t="shared" si="54"/>
        <v>U</v>
      </c>
      <c r="AN65" s="241">
        <f>AI65</f>
        <v>0.4</v>
      </c>
      <c r="AO65" s="242">
        <f t="shared" si="55"/>
        <v>40</v>
      </c>
      <c r="AP65" s="243">
        <f t="shared" si="56"/>
        <v>0.46788023798665146</v>
      </c>
    </row>
    <row r="66" spans="14:42" x14ac:dyDescent="0.25">
      <c r="N66" s="240" t="str">
        <f t="shared" si="36"/>
        <v xml:space="preserve">V </v>
      </c>
      <c r="O66" s="241">
        <f t="shared" si="37"/>
        <v>0.27</v>
      </c>
      <c r="P66" s="242">
        <f t="shared" si="38"/>
        <v>27</v>
      </c>
      <c r="Q66" s="251">
        <f t="shared" si="39"/>
        <v>-0.76795005980790831</v>
      </c>
      <c r="S66" s="250" t="str">
        <f t="shared" si="40"/>
        <v xml:space="preserve">V </v>
      </c>
      <c r="T66" s="241">
        <f t="shared" si="60"/>
        <v>0.27</v>
      </c>
      <c r="U66" s="242">
        <f t="shared" si="42"/>
        <v>27</v>
      </c>
      <c r="V66" s="243">
        <f t="shared" si="43"/>
        <v>-0.66977631066688104</v>
      </c>
      <c r="X66" s="250" t="str">
        <f t="shared" si="44"/>
        <v xml:space="preserve">V </v>
      </c>
      <c r="Y66" s="308">
        <f t="shared" si="61"/>
        <v>0.27</v>
      </c>
      <c r="Z66" s="307">
        <f t="shared" si="46"/>
        <v>27</v>
      </c>
      <c r="AA66" s="309">
        <f t="shared" si="47"/>
        <v>-0.9405644793103326</v>
      </c>
      <c r="AC66" s="250" t="str">
        <f t="shared" si="48"/>
        <v xml:space="preserve">V </v>
      </c>
      <c r="AD66" s="308">
        <f>Y66</f>
        <v>0.27</v>
      </c>
      <c r="AE66" s="307">
        <f t="shared" si="49"/>
        <v>27</v>
      </c>
      <c r="AF66" s="309">
        <f t="shared" si="50"/>
        <v>-1.046218365844495</v>
      </c>
      <c r="AH66" s="250" t="str">
        <f t="shared" si="51"/>
        <v xml:space="preserve">V </v>
      </c>
      <c r="AI66" s="241">
        <f>AD66</f>
        <v>0.27</v>
      </c>
      <c r="AJ66" s="242">
        <f t="shared" si="52"/>
        <v>27</v>
      </c>
      <c r="AK66" s="243">
        <f t="shared" si="53"/>
        <v>-0.90838104050471269</v>
      </c>
      <c r="AM66" s="250" t="str">
        <f t="shared" si="54"/>
        <v xml:space="preserve">V </v>
      </c>
      <c r="AN66" s="241">
        <f>AI66</f>
        <v>0.27</v>
      </c>
      <c r="AO66" s="242">
        <f t="shared" si="55"/>
        <v>27</v>
      </c>
      <c r="AP66" s="243">
        <f t="shared" si="56"/>
        <v>-1.4036407139599545</v>
      </c>
    </row>
    <row r="67" spans="14:42" x14ac:dyDescent="0.25">
      <c r="N67" s="240" t="str">
        <f t="shared" si="36"/>
        <v>W</v>
      </c>
      <c r="O67" s="241">
        <f t="shared" si="37"/>
        <v>0.84</v>
      </c>
      <c r="P67" s="242">
        <f t="shared" si="38"/>
        <v>84</v>
      </c>
      <c r="Q67" s="251">
        <f t="shared" si="39"/>
        <v>0.9845899886242272</v>
      </c>
      <c r="S67" s="250" t="str">
        <f t="shared" si="40"/>
        <v>W</v>
      </c>
      <c r="T67" s="241">
        <f t="shared" si="60"/>
        <v>0.84</v>
      </c>
      <c r="U67" s="242">
        <f t="shared" si="42"/>
        <v>84</v>
      </c>
      <c r="V67" s="243">
        <f t="shared" si="43"/>
        <v>1.3011735560027031</v>
      </c>
      <c r="X67" s="250" t="str">
        <f t="shared" si="44"/>
        <v>W</v>
      </c>
      <c r="Y67" s="241">
        <f t="shared" si="61"/>
        <v>0.84</v>
      </c>
      <c r="Z67" s="310">
        <f t="shared" si="46"/>
        <v>84</v>
      </c>
      <c r="AA67" s="252">
        <f t="shared" si="47"/>
        <v>1.2440119657214974</v>
      </c>
      <c r="AC67" s="250" t="str">
        <f t="shared" si="48"/>
        <v>W</v>
      </c>
      <c r="AD67" s="241" t="s">
        <v>187</v>
      </c>
      <c r="AE67" s="310" t="str">
        <f t="shared" si="49"/>
        <v>-</v>
      </c>
      <c r="AF67" s="243" t="str">
        <f t="shared" si="50"/>
        <v>-</v>
      </c>
      <c r="AH67" s="250" t="str">
        <f t="shared" si="51"/>
        <v>W</v>
      </c>
      <c r="AI67" s="241" t="s">
        <v>187</v>
      </c>
      <c r="AJ67" s="242" t="str">
        <f t="shared" si="52"/>
        <v>-</v>
      </c>
      <c r="AK67" s="243" t="str">
        <f t="shared" si="53"/>
        <v>-</v>
      </c>
      <c r="AM67" s="288" t="str">
        <f t="shared" si="54"/>
        <v>W</v>
      </c>
      <c r="AN67" s="271" t="s">
        <v>187</v>
      </c>
      <c r="AO67" s="242" t="str">
        <f t="shared" si="55"/>
        <v>-</v>
      </c>
      <c r="AP67" s="243" t="str">
        <f t="shared" si="56"/>
        <v>-</v>
      </c>
    </row>
    <row r="68" spans="14:42" ht="30" x14ac:dyDescent="0.25">
      <c r="N68" s="247" t="s">
        <v>193</v>
      </c>
      <c r="O68" s="248">
        <f>STDEV(P41:P67)/AVERAGE(P41:P67)</f>
        <v>0.62574283141342524</v>
      </c>
      <c r="P68" s="236"/>
      <c r="Q68" s="249"/>
      <c r="S68" s="247" t="s">
        <v>193</v>
      </c>
      <c r="T68" s="248">
        <f>STDEV(U41:U67)/AVERAGE(U41:U67)</f>
        <v>0.62368085953404651</v>
      </c>
      <c r="U68" s="236"/>
      <c r="V68" s="249"/>
      <c r="X68" s="247" t="s">
        <v>193</v>
      </c>
      <c r="Y68" s="248">
        <f>STDEV(Y41:Y67)/AVERAGE(Y41:Y67)</f>
        <v>0.5062358516926394</v>
      </c>
      <c r="Z68" s="236"/>
      <c r="AA68" s="249"/>
      <c r="AC68" s="302" t="s">
        <v>193</v>
      </c>
      <c r="AD68" s="306">
        <f>STDEV(AD41:AD67)/AVERAGE(AD41:AD67)</f>
        <v>0.45362282584288999</v>
      </c>
      <c r="AE68" s="304"/>
      <c r="AF68" s="305"/>
      <c r="AH68" s="302" t="s">
        <v>193</v>
      </c>
      <c r="AI68" s="303">
        <f>STDEV(AI41:AI67)/AVERAGE(AI41:AI67)</f>
        <v>0.44616271898711368</v>
      </c>
      <c r="AJ68" s="304"/>
      <c r="AK68" s="305"/>
      <c r="AM68" s="289" t="s">
        <v>193</v>
      </c>
      <c r="AN68" s="301">
        <f>STDEV(AN41:AN67)/AVERAGE(AN41:AN67)</f>
        <v>0.1890128433938735</v>
      </c>
      <c r="AO68" s="254"/>
      <c r="AP68" s="255"/>
    </row>
    <row r="69" spans="14:42" ht="30" x14ac:dyDescent="0.25">
      <c r="AM69" s="291" t="s">
        <v>203</v>
      </c>
      <c r="AN69" s="292">
        <f>AVERAGE(AN41:AN67)</f>
        <v>0.36750000000000005</v>
      </c>
      <c r="AO69" s="287"/>
      <c r="AP69" s="58"/>
    </row>
    <row r="71" spans="14:42" ht="15.75" thickBot="1" x14ac:dyDescent="0.3">
      <c r="N71" s="400" t="s">
        <v>204</v>
      </c>
      <c r="O71" s="401"/>
      <c r="P71" s="401"/>
      <c r="Q71" s="402"/>
      <c r="S71" s="400" t="s">
        <v>205</v>
      </c>
      <c r="T71" s="401"/>
      <c r="U71" s="401"/>
      <c r="V71" s="402"/>
      <c r="X71" s="400" t="s">
        <v>206</v>
      </c>
      <c r="Y71" s="401"/>
      <c r="Z71" s="401"/>
      <c r="AA71" s="402"/>
      <c r="AC71" s="400" t="s">
        <v>207</v>
      </c>
      <c r="AD71" s="401"/>
      <c r="AE71" s="401"/>
      <c r="AF71" s="402"/>
      <c r="AH71" s="400" t="s">
        <v>208</v>
      </c>
      <c r="AI71" s="401"/>
      <c r="AJ71" s="401"/>
      <c r="AK71" s="402"/>
      <c r="AM71" s="400" t="s">
        <v>209</v>
      </c>
      <c r="AN71" s="401"/>
      <c r="AO71" s="401"/>
      <c r="AP71" s="402"/>
    </row>
    <row r="72" spans="14:42" x14ac:dyDescent="0.25">
      <c r="N72" s="237" t="s">
        <v>188</v>
      </c>
      <c r="O72" s="238" t="s">
        <v>189</v>
      </c>
      <c r="P72" s="238" t="s">
        <v>190</v>
      </c>
      <c r="Q72" s="239" t="s">
        <v>191</v>
      </c>
      <c r="R72" s="3"/>
      <c r="S72" s="237" t="s">
        <v>188</v>
      </c>
      <c r="T72" s="238" t="s">
        <v>189</v>
      </c>
      <c r="U72" s="238" t="s">
        <v>190</v>
      </c>
      <c r="V72" s="239" t="s">
        <v>191</v>
      </c>
      <c r="X72" s="237" t="s">
        <v>188</v>
      </c>
      <c r="Y72" s="238" t="s">
        <v>189</v>
      </c>
      <c r="Z72" s="238" t="s">
        <v>190</v>
      </c>
      <c r="AA72" s="239" t="s">
        <v>191</v>
      </c>
      <c r="AC72" s="237" t="s">
        <v>188</v>
      </c>
      <c r="AD72" s="238" t="s">
        <v>189</v>
      </c>
      <c r="AE72" s="238" t="s">
        <v>190</v>
      </c>
      <c r="AF72" s="239" t="s">
        <v>191</v>
      </c>
      <c r="AH72" s="237" t="s">
        <v>188</v>
      </c>
      <c r="AI72" s="238" t="s">
        <v>189</v>
      </c>
      <c r="AJ72" s="238" t="s">
        <v>190</v>
      </c>
      <c r="AK72" s="239" t="s">
        <v>191</v>
      </c>
      <c r="AM72" s="237" t="s">
        <v>188</v>
      </c>
      <c r="AN72" s="238" t="s">
        <v>189</v>
      </c>
      <c r="AO72" s="238" t="s">
        <v>190</v>
      </c>
      <c r="AP72" s="239" t="s">
        <v>191</v>
      </c>
    </row>
    <row r="73" spans="14:42" x14ac:dyDescent="0.25">
      <c r="N73" s="240" t="str">
        <f t="shared" ref="N73:N99" si="62">$A2</f>
        <v>A</v>
      </c>
      <c r="O73" s="241" t="str">
        <f t="shared" ref="O73:O99" si="63">$D2</f>
        <v>-</v>
      </c>
      <c r="P73" s="242" t="str">
        <f>IFERROR(O73*100,"-")</f>
        <v>-</v>
      </c>
      <c r="Q73" s="251" t="str">
        <f>IFERROR((P73-AVERAGE(P$73:P$99))/STDEV(P$73:P$99),"-")</f>
        <v>-</v>
      </c>
      <c r="S73" s="240" t="str">
        <f t="shared" ref="S73:S99" si="64">$A2</f>
        <v>A</v>
      </c>
      <c r="T73" s="241" t="str">
        <f t="shared" ref="T73:T92" si="65">$D2</f>
        <v>-</v>
      </c>
      <c r="U73" s="242" t="str">
        <f>IFERROR(T73*100,"-")</f>
        <v>-</v>
      </c>
      <c r="V73" s="251" t="str">
        <f>IFERROR((U73-AVERAGE(U$73:U$99))/STDEV(U$73:U$99),"-")</f>
        <v>-</v>
      </c>
      <c r="X73" s="240" t="str">
        <f t="shared" ref="X73:X99" si="66">$A2</f>
        <v>A</v>
      </c>
      <c r="Y73" s="241" t="str">
        <f t="shared" ref="Y73:Y92" si="67">$D2</f>
        <v>-</v>
      </c>
      <c r="Z73" s="242" t="str">
        <f>IFERROR(Y73*100,"-")</f>
        <v>-</v>
      </c>
      <c r="AA73" s="243" t="str">
        <f>IFERROR((Z73-AVERAGE(Z$73:Z$99))/STDEV(Z$73:Z$99),"-")</f>
        <v>-</v>
      </c>
      <c r="AC73" s="240" t="str">
        <f t="shared" ref="AC73:AC99" si="68">$A2</f>
        <v>A</v>
      </c>
      <c r="AD73" s="241" t="str">
        <f t="shared" ref="AD73:AD81" si="69">$D2</f>
        <v>-</v>
      </c>
      <c r="AE73" s="242" t="str">
        <f>IFERROR(AD73*100,"-")</f>
        <v>-</v>
      </c>
      <c r="AF73" s="243" t="str">
        <f>IFERROR((AE73-AVERAGE(AE$73:AE$99))/STDEV(AE$73:AE$99),"-")</f>
        <v>-</v>
      </c>
      <c r="AH73" s="240" t="str">
        <f t="shared" ref="AH73:AH99" si="70">$A2</f>
        <v>A</v>
      </c>
      <c r="AI73" s="241" t="str">
        <f t="shared" ref="AI73:AI81" si="71">$D2</f>
        <v>-</v>
      </c>
      <c r="AJ73" s="242" t="str">
        <f>IFERROR(AI73*100,"-")</f>
        <v>-</v>
      </c>
      <c r="AK73" s="243" t="str">
        <f>IFERROR((AJ73-AVERAGE(AJ$73:AJ$99))/STDEV(AJ$73:AJ$99),"-")</f>
        <v>-</v>
      </c>
      <c r="AM73" s="240" t="str">
        <f t="shared" ref="AM73:AM99" si="72">$A2</f>
        <v>A</v>
      </c>
      <c r="AN73" s="241" t="str">
        <f>$D2</f>
        <v>-</v>
      </c>
      <c r="AO73" s="242" t="str">
        <f>IFERROR(AN73*100,"-")</f>
        <v>-</v>
      </c>
      <c r="AP73" s="243" t="str">
        <f>IFERROR((AO73-AVERAGE(AO$73:AO$99))/STDEV(AO$73:AO$99),"-")</f>
        <v>-</v>
      </c>
    </row>
    <row r="74" spans="14:42" x14ac:dyDescent="0.25">
      <c r="N74" s="240" t="str">
        <f t="shared" si="62"/>
        <v>B</v>
      </c>
      <c r="O74" s="241">
        <f t="shared" si="63"/>
        <v>0.1033</v>
      </c>
      <c r="P74" s="242">
        <f t="shared" ref="P74:P99" si="73">IFERROR(O74*100,"-")</f>
        <v>10.33</v>
      </c>
      <c r="Q74" s="251">
        <f t="shared" ref="Q74:Q99" si="74">IFERROR((P74-AVERAGE(P$73:P$95))/STDEV(P$73:P$95),"-")</f>
        <v>-0.58494269560507406</v>
      </c>
      <c r="S74" s="240" t="str">
        <f t="shared" si="64"/>
        <v>B</v>
      </c>
      <c r="T74" s="241">
        <f t="shared" si="65"/>
        <v>0.1033</v>
      </c>
      <c r="U74" s="242">
        <f t="shared" ref="U74:U99" si="75">IFERROR(T74*100,"-")</f>
        <v>10.33</v>
      </c>
      <c r="V74" s="251">
        <f t="shared" ref="V74:V99" si="76">IFERROR((U74-AVERAGE(U$73:U$99))/STDEV(U$73:U$99),"-")</f>
        <v>-0.76309810457429084</v>
      </c>
      <c r="X74" s="240" t="str">
        <f t="shared" si="66"/>
        <v>B</v>
      </c>
      <c r="Y74" s="241">
        <f t="shared" si="67"/>
        <v>0.1033</v>
      </c>
      <c r="Z74" s="242">
        <f t="shared" ref="Z74:Z99" si="77">IFERROR(Y74*100,"-")</f>
        <v>10.33</v>
      </c>
      <c r="AA74" s="243">
        <f t="shared" ref="AA74:AA99" si="78">IFERROR((Z74-AVERAGE(Z$73:Z$99))/STDEV(Z$73:Z$99),"-")</f>
        <v>-0.62539294930641176</v>
      </c>
      <c r="AC74" s="240" t="str">
        <f t="shared" si="68"/>
        <v>B</v>
      </c>
      <c r="AD74" s="241">
        <f t="shared" si="69"/>
        <v>0.1033</v>
      </c>
      <c r="AE74" s="242">
        <f t="shared" ref="AE74:AE99" si="79">IFERROR(AD74*100,"-")</f>
        <v>10.33</v>
      </c>
      <c r="AF74" s="243">
        <f t="shared" ref="AF74:AF99" si="80">IFERROR((AE74-AVERAGE(AE$73:AE$99))/STDEV(AE$73:AE$99),"-")</f>
        <v>-0.42473290585252799</v>
      </c>
      <c r="AH74" s="240" t="str">
        <f t="shared" si="70"/>
        <v>B</v>
      </c>
      <c r="AI74" s="241">
        <f t="shared" si="71"/>
        <v>0.1033</v>
      </c>
      <c r="AJ74" s="242">
        <f t="shared" ref="AJ74:AJ99" si="81">IFERROR(AI74*100,"-")</f>
        <v>10.33</v>
      </c>
      <c r="AK74" s="243">
        <f t="shared" ref="AK74:AK99" si="82">IFERROR((AJ74-AVERAGE(AJ$73:AJ$99))/STDEV(AJ$73:AJ$99),"-")</f>
        <v>-3.6001151018392292E-4</v>
      </c>
      <c r="AM74" s="240" t="str">
        <f t="shared" si="72"/>
        <v>B</v>
      </c>
      <c r="AN74" s="241">
        <f>$D3</f>
        <v>0.1033</v>
      </c>
      <c r="AO74" s="242">
        <f t="shared" ref="AO74:AO99" si="83">IFERROR(AN74*100,"-")</f>
        <v>10.33</v>
      </c>
      <c r="AP74" s="243">
        <f t="shared" ref="AP74:AP99" si="84">IFERROR((AO74-AVERAGE(AO$73:AO$99))/STDEV(AO$73:AO$99),"-")</f>
        <v>0.61197715191948088</v>
      </c>
    </row>
    <row r="75" spans="14:42" x14ac:dyDescent="0.25">
      <c r="N75" s="240" t="str">
        <f t="shared" si="62"/>
        <v>C</v>
      </c>
      <c r="O75" s="241" t="str">
        <f t="shared" si="63"/>
        <v>-</v>
      </c>
      <c r="P75" s="242" t="str">
        <f t="shared" si="73"/>
        <v>-</v>
      </c>
      <c r="Q75" s="251" t="str">
        <f t="shared" si="74"/>
        <v>-</v>
      </c>
      <c r="S75" s="240" t="str">
        <f t="shared" si="64"/>
        <v>C</v>
      </c>
      <c r="T75" s="241" t="str">
        <f t="shared" si="65"/>
        <v>-</v>
      </c>
      <c r="U75" s="242" t="str">
        <f t="shared" si="75"/>
        <v>-</v>
      </c>
      <c r="V75" s="251" t="str">
        <f t="shared" si="76"/>
        <v>-</v>
      </c>
      <c r="X75" s="240" t="str">
        <f t="shared" si="66"/>
        <v>C</v>
      </c>
      <c r="Y75" s="241" t="str">
        <f t="shared" si="67"/>
        <v>-</v>
      </c>
      <c r="Z75" s="242" t="str">
        <f t="shared" si="77"/>
        <v>-</v>
      </c>
      <c r="AA75" s="243" t="str">
        <f t="shared" si="78"/>
        <v>-</v>
      </c>
      <c r="AC75" s="240" t="str">
        <f t="shared" si="68"/>
        <v>C</v>
      </c>
      <c r="AD75" s="241" t="str">
        <f t="shared" si="69"/>
        <v>-</v>
      </c>
      <c r="AE75" s="242" t="str">
        <f t="shared" si="79"/>
        <v>-</v>
      </c>
      <c r="AF75" s="243" t="str">
        <f t="shared" si="80"/>
        <v>-</v>
      </c>
      <c r="AH75" s="240" t="str">
        <f t="shared" si="70"/>
        <v>C</v>
      </c>
      <c r="AI75" s="241" t="str">
        <f t="shared" si="71"/>
        <v>-</v>
      </c>
      <c r="AJ75" s="242" t="str">
        <f t="shared" si="81"/>
        <v>-</v>
      </c>
      <c r="AK75" s="243" t="str">
        <f t="shared" si="82"/>
        <v>-</v>
      </c>
      <c r="AM75" s="240" t="str">
        <f t="shared" si="72"/>
        <v>C</v>
      </c>
      <c r="AN75" s="241" t="str">
        <f>$D4</f>
        <v>-</v>
      </c>
      <c r="AO75" s="242" t="str">
        <f t="shared" si="83"/>
        <v>-</v>
      </c>
      <c r="AP75" s="243" t="str">
        <f t="shared" si="84"/>
        <v>-</v>
      </c>
    </row>
    <row r="76" spans="14:42" x14ac:dyDescent="0.25">
      <c r="N76" s="240" t="str">
        <f t="shared" si="62"/>
        <v>D</v>
      </c>
      <c r="O76" s="241">
        <f t="shared" si="63"/>
        <v>0.19</v>
      </c>
      <c r="P76" s="242">
        <f t="shared" si="73"/>
        <v>19</v>
      </c>
      <c r="Q76" s="251">
        <f t="shared" si="74"/>
        <v>-0.38417787661523506</v>
      </c>
      <c r="S76" s="240" t="str">
        <f t="shared" si="64"/>
        <v>D</v>
      </c>
      <c r="T76" s="241">
        <f t="shared" si="65"/>
        <v>0.19</v>
      </c>
      <c r="U76" s="242">
        <f t="shared" si="75"/>
        <v>19</v>
      </c>
      <c r="V76" s="251">
        <f t="shared" si="76"/>
        <v>-0.46338011359180492</v>
      </c>
      <c r="X76" s="240" t="str">
        <f t="shared" si="66"/>
        <v>D</v>
      </c>
      <c r="Y76" s="241">
        <f t="shared" si="67"/>
        <v>0.19</v>
      </c>
      <c r="Z76" s="242">
        <f t="shared" si="77"/>
        <v>19</v>
      </c>
      <c r="AA76" s="243">
        <f t="shared" si="78"/>
        <v>-0.25923716739398023</v>
      </c>
      <c r="AC76" s="240" t="str">
        <f t="shared" si="68"/>
        <v>D</v>
      </c>
      <c r="AD76" s="241">
        <f t="shared" si="69"/>
        <v>0.19</v>
      </c>
      <c r="AE76" s="242">
        <f t="shared" si="79"/>
        <v>19</v>
      </c>
      <c r="AF76" s="243">
        <f t="shared" si="80"/>
        <v>2.7877012257282383E-2</v>
      </c>
      <c r="AH76" s="240" t="str">
        <f t="shared" si="70"/>
        <v>D</v>
      </c>
      <c r="AI76" s="241">
        <f t="shared" si="71"/>
        <v>0.19</v>
      </c>
      <c r="AJ76" s="242">
        <f t="shared" si="81"/>
        <v>19</v>
      </c>
      <c r="AK76" s="252">
        <f t="shared" si="82"/>
        <v>1.2481599058079091</v>
      </c>
      <c r="AM76" s="240" t="str">
        <f t="shared" si="72"/>
        <v>D</v>
      </c>
      <c r="AN76" s="241" t="s">
        <v>187</v>
      </c>
      <c r="AO76" s="242" t="str">
        <f t="shared" si="83"/>
        <v>-</v>
      </c>
      <c r="AP76" s="243" t="str">
        <f t="shared" si="84"/>
        <v>-</v>
      </c>
    </row>
    <row r="77" spans="14:42" x14ac:dyDescent="0.25">
      <c r="N77" s="240" t="str">
        <f t="shared" si="62"/>
        <v>E</v>
      </c>
      <c r="O77" s="241" t="str">
        <f t="shared" si="63"/>
        <v>-</v>
      </c>
      <c r="P77" s="242" t="str">
        <f t="shared" si="73"/>
        <v>-</v>
      </c>
      <c r="Q77" s="251" t="str">
        <f t="shared" si="74"/>
        <v>-</v>
      </c>
      <c r="S77" s="240" t="str">
        <f t="shared" si="64"/>
        <v>E</v>
      </c>
      <c r="T77" s="241" t="str">
        <f t="shared" si="65"/>
        <v>-</v>
      </c>
      <c r="U77" s="242" t="str">
        <f t="shared" si="75"/>
        <v>-</v>
      </c>
      <c r="V77" s="251" t="str">
        <f t="shared" si="76"/>
        <v>-</v>
      </c>
      <c r="X77" s="240" t="str">
        <f t="shared" si="66"/>
        <v>E</v>
      </c>
      <c r="Y77" s="241" t="str">
        <f t="shared" si="67"/>
        <v>-</v>
      </c>
      <c r="Z77" s="242" t="str">
        <f t="shared" si="77"/>
        <v>-</v>
      </c>
      <c r="AA77" s="243" t="str">
        <f t="shared" si="78"/>
        <v>-</v>
      </c>
      <c r="AC77" s="240" t="str">
        <f t="shared" si="68"/>
        <v>E</v>
      </c>
      <c r="AD77" s="241" t="str">
        <f t="shared" si="69"/>
        <v>-</v>
      </c>
      <c r="AE77" s="242" t="str">
        <f t="shared" si="79"/>
        <v>-</v>
      </c>
      <c r="AF77" s="243" t="str">
        <f t="shared" si="80"/>
        <v>-</v>
      </c>
      <c r="AH77" s="240" t="str">
        <f t="shared" si="70"/>
        <v>E</v>
      </c>
      <c r="AI77" s="241" t="str">
        <f t="shared" si="71"/>
        <v>-</v>
      </c>
      <c r="AJ77" s="242" t="str">
        <f t="shared" si="81"/>
        <v>-</v>
      </c>
      <c r="AK77" s="243" t="str">
        <f t="shared" si="82"/>
        <v>-</v>
      </c>
      <c r="AM77" s="240" t="str">
        <f t="shared" si="72"/>
        <v>E</v>
      </c>
      <c r="AN77" s="241" t="str">
        <f>$D6</f>
        <v>-</v>
      </c>
      <c r="AO77" s="242" t="str">
        <f t="shared" si="83"/>
        <v>-</v>
      </c>
      <c r="AP77" s="243" t="str">
        <f t="shared" si="84"/>
        <v>-</v>
      </c>
    </row>
    <row r="78" spans="14:42" x14ac:dyDescent="0.25">
      <c r="N78" s="240" t="str">
        <f t="shared" si="62"/>
        <v>F</v>
      </c>
      <c r="O78" s="241" t="str">
        <f t="shared" si="63"/>
        <v>-</v>
      </c>
      <c r="P78" s="242" t="str">
        <f t="shared" si="73"/>
        <v>-</v>
      </c>
      <c r="Q78" s="251" t="str">
        <f t="shared" si="74"/>
        <v>-</v>
      </c>
      <c r="S78" s="240" t="str">
        <f t="shared" si="64"/>
        <v>F</v>
      </c>
      <c r="T78" s="241" t="str">
        <f t="shared" si="65"/>
        <v>-</v>
      </c>
      <c r="U78" s="242" t="str">
        <f t="shared" si="75"/>
        <v>-</v>
      </c>
      <c r="V78" s="251" t="str">
        <f t="shared" si="76"/>
        <v>-</v>
      </c>
      <c r="X78" s="240" t="str">
        <f t="shared" si="66"/>
        <v>F</v>
      </c>
      <c r="Y78" s="241" t="str">
        <f t="shared" si="67"/>
        <v>-</v>
      </c>
      <c r="Z78" s="242" t="str">
        <f t="shared" si="77"/>
        <v>-</v>
      </c>
      <c r="AA78" s="243" t="str">
        <f t="shared" si="78"/>
        <v>-</v>
      </c>
      <c r="AC78" s="240" t="str">
        <f t="shared" si="68"/>
        <v>F</v>
      </c>
      <c r="AD78" s="241" t="str">
        <f t="shared" si="69"/>
        <v>-</v>
      </c>
      <c r="AE78" s="242" t="str">
        <f t="shared" si="79"/>
        <v>-</v>
      </c>
      <c r="AF78" s="243" t="str">
        <f t="shared" si="80"/>
        <v>-</v>
      </c>
      <c r="AH78" s="240" t="str">
        <f t="shared" si="70"/>
        <v>F</v>
      </c>
      <c r="AI78" s="241" t="str">
        <f t="shared" si="71"/>
        <v>-</v>
      </c>
      <c r="AJ78" s="242" t="str">
        <f t="shared" si="81"/>
        <v>-</v>
      </c>
      <c r="AK78" s="243" t="str">
        <f t="shared" si="82"/>
        <v>-</v>
      </c>
      <c r="AM78" s="240" t="str">
        <f t="shared" si="72"/>
        <v>F</v>
      </c>
      <c r="AN78" s="241" t="str">
        <f>$D7</f>
        <v>-</v>
      </c>
      <c r="AO78" s="242" t="str">
        <f t="shared" si="83"/>
        <v>-</v>
      </c>
      <c r="AP78" s="243" t="str">
        <f t="shared" si="84"/>
        <v>-</v>
      </c>
    </row>
    <row r="79" spans="14:42" x14ac:dyDescent="0.25">
      <c r="N79" s="240" t="str">
        <f t="shared" si="62"/>
        <v>G</v>
      </c>
      <c r="O79" s="241" t="str">
        <f t="shared" si="63"/>
        <v>-</v>
      </c>
      <c r="P79" s="242" t="str">
        <f t="shared" si="73"/>
        <v>-</v>
      </c>
      <c r="Q79" s="251" t="str">
        <f t="shared" si="74"/>
        <v>-</v>
      </c>
      <c r="S79" s="240" t="str">
        <f t="shared" si="64"/>
        <v>G</v>
      </c>
      <c r="T79" s="241" t="str">
        <f t="shared" si="65"/>
        <v>-</v>
      </c>
      <c r="U79" s="242" t="str">
        <f t="shared" si="75"/>
        <v>-</v>
      </c>
      <c r="V79" s="251" t="str">
        <f t="shared" si="76"/>
        <v>-</v>
      </c>
      <c r="X79" s="240" t="str">
        <f t="shared" si="66"/>
        <v>G</v>
      </c>
      <c r="Y79" s="241" t="str">
        <f t="shared" si="67"/>
        <v>-</v>
      </c>
      <c r="Z79" s="242" t="str">
        <f t="shared" si="77"/>
        <v>-</v>
      </c>
      <c r="AA79" s="243" t="str">
        <f t="shared" si="78"/>
        <v>-</v>
      </c>
      <c r="AC79" s="240" t="str">
        <f t="shared" si="68"/>
        <v>G</v>
      </c>
      <c r="AD79" s="241" t="str">
        <f t="shared" si="69"/>
        <v>-</v>
      </c>
      <c r="AE79" s="242" t="str">
        <f t="shared" si="79"/>
        <v>-</v>
      </c>
      <c r="AF79" s="243" t="str">
        <f t="shared" si="80"/>
        <v>-</v>
      </c>
      <c r="AH79" s="240" t="str">
        <f t="shared" si="70"/>
        <v>G</v>
      </c>
      <c r="AI79" s="241" t="str">
        <f t="shared" si="71"/>
        <v>-</v>
      </c>
      <c r="AJ79" s="242" t="str">
        <f t="shared" si="81"/>
        <v>-</v>
      </c>
      <c r="AK79" s="243" t="str">
        <f t="shared" si="82"/>
        <v>-</v>
      </c>
      <c r="AM79" s="240" t="str">
        <f t="shared" si="72"/>
        <v>G</v>
      </c>
      <c r="AN79" s="241" t="str">
        <f>$D8</f>
        <v>-</v>
      </c>
      <c r="AO79" s="242" t="str">
        <f t="shared" si="83"/>
        <v>-</v>
      </c>
      <c r="AP79" s="243" t="str">
        <f t="shared" si="84"/>
        <v>-</v>
      </c>
    </row>
    <row r="80" spans="14:42" x14ac:dyDescent="0.25">
      <c r="N80" s="240" t="str">
        <f t="shared" si="62"/>
        <v>H</v>
      </c>
      <c r="O80" s="241" t="str">
        <f t="shared" si="63"/>
        <v>-</v>
      </c>
      <c r="P80" s="242" t="str">
        <f t="shared" si="73"/>
        <v>-</v>
      </c>
      <c r="Q80" s="251" t="str">
        <f t="shared" si="74"/>
        <v>-</v>
      </c>
      <c r="S80" s="240" t="str">
        <f t="shared" si="64"/>
        <v>H</v>
      </c>
      <c r="T80" s="241" t="str">
        <f t="shared" si="65"/>
        <v>-</v>
      </c>
      <c r="U80" s="242" t="str">
        <f t="shared" si="75"/>
        <v>-</v>
      </c>
      <c r="V80" s="251" t="str">
        <f t="shared" si="76"/>
        <v>-</v>
      </c>
      <c r="X80" s="240" t="str">
        <f t="shared" si="66"/>
        <v>H</v>
      </c>
      <c r="Y80" s="241" t="str">
        <f t="shared" si="67"/>
        <v>-</v>
      </c>
      <c r="Z80" s="242" t="str">
        <f t="shared" si="77"/>
        <v>-</v>
      </c>
      <c r="AA80" s="243" t="str">
        <f t="shared" si="78"/>
        <v>-</v>
      </c>
      <c r="AC80" s="240" t="str">
        <f t="shared" si="68"/>
        <v>H</v>
      </c>
      <c r="AD80" s="241" t="str">
        <f t="shared" si="69"/>
        <v>-</v>
      </c>
      <c r="AE80" s="242" t="str">
        <f t="shared" si="79"/>
        <v>-</v>
      </c>
      <c r="AF80" s="243" t="str">
        <f t="shared" si="80"/>
        <v>-</v>
      </c>
      <c r="AH80" s="240" t="str">
        <f t="shared" si="70"/>
        <v>H</v>
      </c>
      <c r="AI80" s="241" t="str">
        <f t="shared" si="71"/>
        <v>-</v>
      </c>
      <c r="AJ80" s="242" t="str">
        <f t="shared" si="81"/>
        <v>-</v>
      </c>
      <c r="AK80" s="243" t="str">
        <f t="shared" si="82"/>
        <v>-</v>
      </c>
      <c r="AM80" s="240" t="str">
        <f t="shared" si="72"/>
        <v>H</v>
      </c>
      <c r="AN80" s="241" t="str">
        <f>$D9</f>
        <v>-</v>
      </c>
      <c r="AO80" s="242" t="str">
        <f t="shared" si="83"/>
        <v>-</v>
      </c>
      <c r="AP80" s="243" t="str">
        <f t="shared" si="84"/>
        <v>-</v>
      </c>
    </row>
    <row r="81" spans="14:42" x14ac:dyDescent="0.25">
      <c r="N81" s="240" t="str">
        <f t="shared" si="62"/>
        <v>I</v>
      </c>
      <c r="O81" s="241" t="str">
        <f t="shared" si="63"/>
        <v>-</v>
      </c>
      <c r="P81" s="242" t="str">
        <f t="shared" si="73"/>
        <v>-</v>
      </c>
      <c r="Q81" s="251" t="str">
        <f t="shared" si="74"/>
        <v>-</v>
      </c>
      <c r="S81" s="240" t="str">
        <f t="shared" si="64"/>
        <v>I</v>
      </c>
      <c r="T81" s="241" t="str">
        <f t="shared" si="65"/>
        <v>-</v>
      </c>
      <c r="U81" s="242" t="str">
        <f t="shared" si="75"/>
        <v>-</v>
      </c>
      <c r="V81" s="251" t="str">
        <f t="shared" si="76"/>
        <v>-</v>
      </c>
      <c r="X81" s="240" t="str">
        <f t="shared" si="66"/>
        <v>I</v>
      </c>
      <c r="Y81" s="241" t="str">
        <f t="shared" si="67"/>
        <v>-</v>
      </c>
      <c r="Z81" s="242" t="str">
        <f t="shared" si="77"/>
        <v>-</v>
      </c>
      <c r="AA81" s="243" t="str">
        <f t="shared" si="78"/>
        <v>-</v>
      </c>
      <c r="AC81" s="240" t="str">
        <f t="shared" si="68"/>
        <v>I</v>
      </c>
      <c r="AD81" s="241" t="str">
        <f t="shared" si="69"/>
        <v>-</v>
      </c>
      <c r="AE81" s="242" t="str">
        <f t="shared" si="79"/>
        <v>-</v>
      </c>
      <c r="AF81" s="243" t="str">
        <f t="shared" si="80"/>
        <v>-</v>
      </c>
      <c r="AH81" s="240" t="str">
        <f t="shared" si="70"/>
        <v>I</v>
      </c>
      <c r="AI81" s="241" t="str">
        <f t="shared" si="71"/>
        <v>-</v>
      </c>
      <c r="AJ81" s="242" t="str">
        <f t="shared" si="81"/>
        <v>-</v>
      </c>
      <c r="AK81" s="243" t="str">
        <f t="shared" si="82"/>
        <v>-</v>
      </c>
      <c r="AM81" s="240" t="str">
        <f t="shared" si="72"/>
        <v>I</v>
      </c>
      <c r="AN81" s="241" t="str">
        <f>$D10</f>
        <v>-</v>
      </c>
      <c r="AO81" s="242" t="str">
        <f t="shared" si="83"/>
        <v>-</v>
      </c>
      <c r="AP81" s="243" t="str">
        <f t="shared" si="84"/>
        <v>-</v>
      </c>
    </row>
    <row r="82" spans="14:42" x14ac:dyDescent="0.25">
      <c r="N82" s="240" t="str">
        <f t="shared" si="62"/>
        <v>J</v>
      </c>
      <c r="O82" s="241">
        <f t="shared" si="63"/>
        <v>0.58499999999999996</v>
      </c>
      <c r="P82" s="242">
        <f t="shared" si="73"/>
        <v>58.5</v>
      </c>
      <c r="Q82" s="251">
        <f t="shared" si="74"/>
        <v>0.53049459744458494</v>
      </c>
      <c r="S82" s="240" t="str">
        <f t="shared" si="64"/>
        <v>J</v>
      </c>
      <c r="T82" s="241">
        <f t="shared" si="65"/>
        <v>0.58499999999999996</v>
      </c>
      <c r="U82" s="242">
        <f t="shared" si="75"/>
        <v>58.5</v>
      </c>
      <c r="V82" s="251">
        <f t="shared" si="76"/>
        <v>0.90211707715885125</v>
      </c>
      <c r="X82" s="240" t="str">
        <f t="shared" si="66"/>
        <v>J</v>
      </c>
      <c r="Y82" s="241">
        <f t="shared" si="67"/>
        <v>0.58499999999999996</v>
      </c>
      <c r="Z82" s="242">
        <f t="shared" si="77"/>
        <v>58.5</v>
      </c>
      <c r="AA82" s="252">
        <f t="shared" si="78"/>
        <v>1.4089466140986431</v>
      </c>
      <c r="AC82" s="240" t="str">
        <f t="shared" si="68"/>
        <v>J</v>
      </c>
      <c r="AD82" s="241" t="s">
        <v>187</v>
      </c>
      <c r="AE82" s="242" t="str">
        <f t="shared" si="79"/>
        <v>-</v>
      </c>
      <c r="AF82" s="243" t="str">
        <f t="shared" si="80"/>
        <v>-</v>
      </c>
      <c r="AH82" s="240" t="str">
        <f t="shared" si="70"/>
        <v>J</v>
      </c>
      <c r="AI82" s="241" t="s">
        <v>187</v>
      </c>
      <c r="AJ82" s="242" t="str">
        <f t="shared" si="81"/>
        <v>-</v>
      </c>
      <c r="AK82" s="243" t="str">
        <f t="shared" si="82"/>
        <v>-</v>
      </c>
      <c r="AM82" s="240" t="str">
        <f t="shared" si="72"/>
        <v>J</v>
      </c>
      <c r="AN82" s="241" t="s">
        <v>187</v>
      </c>
      <c r="AO82" s="242" t="str">
        <f t="shared" si="83"/>
        <v>-</v>
      </c>
      <c r="AP82" s="243" t="str">
        <f t="shared" si="84"/>
        <v>-</v>
      </c>
    </row>
    <row r="83" spans="14:42" x14ac:dyDescent="0.25">
      <c r="N83" s="240" t="str">
        <f t="shared" si="62"/>
        <v>K</v>
      </c>
      <c r="O83" s="241" t="str">
        <f t="shared" si="63"/>
        <v>-</v>
      </c>
      <c r="P83" s="242" t="str">
        <f t="shared" si="73"/>
        <v>-</v>
      </c>
      <c r="Q83" s="251" t="str">
        <f t="shared" si="74"/>
        <v>-</v>
      </c>
      <c r="S83" s="240" t="str">
        <f t="shared" si="64"/>
        <v>K</v>
      </c>
      <c r="T83" s="241" t="str">
        <f t="shared" si="65"/>
        <v>-</v>
      </c>
      <c r="U83" s="242" t="str">
        <f t="shared" si="75"/>
        <v>-</v>
      </c>
      <c r="V83" s="251" t="str">
        <f t="shared" si="76"/>
        <v>-</v>
      </c>
      <c r="X83" s="240" t="str">
        <f t="shared" si="66"/>
        <v>K</v>
      </c>
      <c r="Y83" s="241" t="str">
        <f t="shared" si="67"/>
        <v>-</v>
      </c>
      <c r="Z83" s="242" t="str">
        <f t="shared" si="77"/>
        <v>-</v>
      </c>
      <c r="AA83" s="243" t="str">
        <f t="shared" si="78"/>
        <v>-</v>
      </c>
      <c r="AC83" s="240" t="str">
        <f t="shared" si="68"/>
        <v>K</v>
      </c>
      <c r="AD83" s="241" t="str">
        <f t="shared" ref="AD83:AD92" si="85">$D12</f>
        <v>-</v>
      </c>
      <c r="AE83" s="242" t="str">
        <f t="shared" si="79"/>
        <v>-</v>
      </c>
      <c r="AF83" s="243" t="str">
        <f t="shared" si="80"/>
        <v>-</v>
      </c>
      <c r="AH83" s="240" t="str">
        <f t="shared" si="70"/>
        <v>K</v>
      </c>
      <c r="AI83" s="241" t="str">
        <f t="shared" ref="AI83:AI92" si="86">$D12</f>
        <v>-</v>
      </c>
      <c r="AJ83" s="242" t="str">
        <f t="shared" si="81"/>
        <v>-</v>
      </c>
      <c r="AK83" s="243" t="str">
        <f t="shared" si="82"/>
        <v>-</v>
      </c>
      <c r="AM83" s="240" t="str">
        <f t="shared" si="72"/>
        <v>K</v>
      </c>
      <c r="AN83" s="241" t="str">
        <f t="shared" ref="AN83:AN92" si="87">$D12</f>
        <v>-</v>
      </c>
      <c r="AO83" s="242" t="str">
        <f t="shared" si="83"/>
        <v>-</v>
      </c>
      <c r="AP83" s="243" t="str">
        <f t="shared" si="84"/>
        <v>-</v>
      </c>
    </row>
    <row r="84" spans="14:42" x14ac:dyDescent="0.25">
      <c r="N84" s="240" t="str">
        <f t="shared" si="62"/>
        <v>L</v>
      </c>
      <c r="O84" s="241" t="str">
        <f t="shared" si="63"/>
        <v>-</v>
      </c>
      <c r="P84" s="242" t="str">
        <f t="shared" si="73"/>
        <v>-</v>
      </c>
      <c r="Q84" s="251" t="str">
        <f t="shared" si="74"/>
        <v>-</v>
      </c>
      <c r="S84" s="240" t="str">
        <f t="shared" si="64"/>
        <v>L</v>
      </c>
      <c r="T84" s="241" t="str">
        <f t="shared" si="65"/>
        <v>-</v>
      </c>
      <c r="U84" s="242" t="str">
        <f t="shared" si="75"/>
        <v>-</v>
      </c>
      <c r="V84" s="251" t="str">
        <f t="shared" si="76"/>
        <v>-</v>
      </c>
      <c r="X84" s="240" t="str">
        <f t="shared" si="66"/>
        <v>L</v>
      </c>
      <c r="Y84" s="241" t="str">
        <f t="shared" si="67"/>
        <v>-</v>
      </c>
      <c r="Z84" s="242" t="str">
        <f t="shared" si="77"/>
        <v>-</v>
      </c>
      <c r="AA84" s="243" t="str">
        <f t="shared" si="78"/>
        <v>-</v>
      </c>
      <c r="AC84" s="240" t="str">
        <f t="shared" si="68"/>
        <v>L</v>
      </c>
      <c r="AD84" s="241" t="str">
        <f t="shared" si="85"/>
        <v>-</v>
      </c>
      <c r="AE84" s="242" t="str">
        <f t="shared" si="79"/>
        <v>-</v>
      </c>
      <c r="AF84" s="243" t="str">
        <f t="shared" si="80"/>
        <v>-</v>
      </c>
      <c r="AH84" s="240" t="str">
        <f t="shared" si="70"/>
        <v>L</v>
      </c>
      <c r="AI84" s="241" t="str">
        <f t="shared" si="86"/>
        <v>-</v>
      </c>
      <c r="AJ84" s="242" t="str">
        <f t="shared" si="81"/>
        <v>-</v>
      </c>
      <c r="AK84" s="243" t="str">
        <f t="shared" si="82"/>
        <v>-</v>
      </c>
      <c r="AM84" s="240" t="str">
        <f t="shared" si="72"/>
        <v>L</v>
      </c>
      <c r="AN84" s="241" t="str">
        <f t="shared" si="87"/>
        <v>-</v>
      </c>
      <c r="AO84" s="242" t="str">
        <f t="shared" si="83"/>
        <v>-</v>
      </c>
      <c r="AP84" s="243" t="str">
        <f t="shared" si="84"/>
        <v>-</v>
      </c>
    </row>
    <row r="85" spans="14:42" x14ac:dyDescent="0.25">
      <c r="N85" s="240" t="str">
        <f t="shared" si="62"/>
        <v>M</v>
      </c>
      <c r="O85" s="241" t="str">
        <f t="shared" si="63"/>
        <v>-</v>
      </c>
      <c r="P85" s="242" t="str">
        <f t="shared" si="73"/>
        <v>-</v>
      </c>
      <c r="Q85" s="251" t="str">
        <f t="shared" si="74"/>
        <v>-</v>
      </c>
      <c r="S85" s="240" t="str">
        <f t="shared" si="64"/>
        <v>M</v>
      </c>
      <c r="T85" s="241" t="str">
        <f t="shared" si="65"/>
        <v>-</v>
      </c>
      <c r="U85" s="242" t="str">
        <f t="shared" si="75"/>
        <v>-</v>
      </c>
      <c r="V85" s="251" t="str">
        <f t="shared" si="76"/>
        <v>-</v>
      </c>
      <c r="X85" s="240" t="str">
        <f t="shared" si="66"/>
        <v>M</v>
      </c>
      <c r="Y85" s="241" t="str">
        <f t="shared" si="67"/>
        <v>-</v>
      </c>
      <c r="Z85" s="242" t="str">
        <f t="shared" si="77"/>
        <v>-</v>
      </c>
      <c r="AA85" s="243" t="str">
        <f t="shared" si="78"/>
        <v>-</v>
      </c>
      <c r="AC85" s="240" t="str">
        <f t="shared" si="68"/>
        <v>M</v>
      </c>
      <c r="AD85" s="241" t="str">
        <f t="shared" si="85"/>
        <v>-</v>
      </c>
      <c r="AE85" s="242" t="str">
        <f t="shared" si="79"/>
        <v>-</v>
      </c>
      <c r="AF85" s="243" t="str">
        <f t="shared" si="80"/>
        <v>-</v>
      </c>
      <c r="AH85" s="240" t="str">
        <f t="shared" si="70"/>
        <v>M</v>
      </c>
      <c r="AI85" s="241" t="str">
        <f t="shared" si="86"/>
        <v>-</v>
      </c>
      <c r="AJ85" s="242" t="str">
        <f t="shared" si="81"/>
        <v>-</v>
      </c>
      <c r="AK85" s="243" t="str">
        <f t="shared" si="82"/>
        <v>-</v>
      </c>
      <c r="AM85" s="240" t="str">
        <f t="shared" si="72"/>
        <v>M</v>
      </c>
      <c r="AN85" s="241" t="str">
        <f t="shared" si="87"/>
        <v>-</v>
      </c>
      <c r="AO85" s="242" t="str">
        <f t="shared" si="83"/>
        <v>-</v>
      </c>
      <c r="AP85" s="243" t="str">
        <f t="shared" si="84"/>
        <v>-</v>
      </c>
    </row>
    <row r="86" spans="14:42" x14ac:dyDescent="0.25">
      <c r="N86" s="240" t="str">
        <f t="shared" si="62"/>
        <v>N</v>
      </c>
      <c r="O86" s="241" t="str">
        <f t="shared" si="63"/>
        <v>-</v>
      </c>
      <c r="P86" s="242" t="str">
        <f t="shared" si="73"/>
        <v>-</v>
      </c>
      <c r="Q86" s="251" t="str">
        <f t="shared" si="74"/>
        <v>-</v>
      </c>
      <c r="S86" s="240" t="str">
        <f t="shared" si="64"/>
        <v>N</v>
      </c>
      <c r="T86" s="241" t="str">
        <f t="shared" si="65"/>
        <v>-</v>
      </c>
      <c r="U86" s="242" t="str">
        <f t="shared" si="75"/>
        <v>-</v>
      </c>
      <c r="V86" s="251" t="str">
        <f t="shared" si="76"/>
        <v>-</v>
      </c>
      <c r="X86" s="240" t="str">
        <f t="shared" si="66"/>
        <v>N</v>
      </c>
      <c r="Y86" s="241" t="str">
        <f t="shared" si="67"/>
        <v>-</v>
      </c>
      <c r="Z86" s="242" t="str">
        <f t="shared" si="77"/>
        <v>-</v>
      </c>
      <c r="AA86" s="243" t="str">
        <f t="shared" si="78"/>
        <v>-</v>
      </c>
      <c r="AC86" s="240" t="str">
        <f t="shared" si="68"/>
        <v>N</v>
      </c>
      <c r="AD86" s="241" t="str">
        <f t="shared" si="85"/>
        <v>-</v>
      </c>
      <c r="AE86" s="242" t="str">
        <f t="shared" si="79"/>
        <v>-</v>
      </c>
      <c r="AF86" s="243" t="str">
        <f t="shared" si="80"/>
        <v>-</v>
      </c>
      <c r="AH86" s="240" t="str">
        <f t="shared" si="70"/>
        <v>N</v>
      </c>
      <c r="AI86" s="241" t="str">
        <f t="shared" si="86"/>
        <v>-</v>
      </c>
      <c r="AJ86" s="242" t="str">
        <f t="shared" si="81"/>
        <v>-</v>
      </c>
      <c r="AK86" s="243" t="str">
        <f t="shared" si="82"/>
        <v>-</v>
      </c>
      <c r="AM86" s="240" t="str">
        <f t="shared" si="72"/>
        <v>N</v>
      </c>
      <c r="AN86" s="241" t="str">
        <f t="shared" si="87"/>
        <v>-</v>
      </c>
      <c r="AO86" s="242" t="str">
        <f t="shared" si="83"/>
        <v>-</v>
      </c>
      <c r="AP86" s="243" t="str">
        <f t="shared" si="84"/>
        <v>-</v>
      </c>
    </row>
    <row r="87" spans="14:42" x14ac:dyDescent="0.25">
      <c r="N87" s="240" t="str">
        <f t="shared" si="62"/>
        <v>O</v>
      </c>
      <c r="O87" s="241" t="str">
        <f t="shared" si="63"/>
        <v>-</v>
      </c>
      <c r="P87" s="242" t="str">
        <f t="shared" si="73"/>
        <v>-</v>
      </c>
      <c r="Q87" s="251" t="str">
        <f t="shared" si="74"/>
        <v>-</v>
      </c>
      <c r="S87" s="240" t="str">
        <f t="shared" si="64"/>
        <v>O</v>
      </c>
      <c r="T87" s="241" t="str">
        <f t="shared" si="65"/>
        <v>-</v>
      </c>
      <c r="U87" s="242" t="str">
        <f t="shared" si="75"/>
        <v>-</v>
      </c>
      <c r="V87" s="251" t="str">
        <f t="shared" si="76"/>
        <v>-</v>
      </c>
      <c r="X87" s="240" t="str">
        <f t="shared" si="66"/>
        <v>O</v>
      </c>
      <c r="Y87" s="241" t="str">
        <f t="shared" si="67"/>
        <v>-</v>
      </c>
      <c r="Z87" s="242" t="str">
        <f t="shared" si="77"/>
        <v>-</v>
      </c>
      <c r="AA87" s="243" t="str">
        <f t="shared" si="78"/>
        <v>-</v>
      </c>
      <c r="AC87" s="240" t="str">
        <f t="shared" si="68"/>
        <v>O</v>
      </c>
      <c r="AD87" s="241" t="str">
        <f t="shared" si="85"/>
        <v>-</v>
      </c>
      <c r="AE87" s="242" t="str">
        <f t="shared" si="79"/>
        <v>-</v>
      </c>
      <c r="AF87" s="243" t="str">
        <f t="shared" si="80"/>
        <v>-</v>
      </c>
      <c r="AH87" s="240" t="str">
        <f t="shared" si="70"/>
        <v>O</v>
      </c>
      <c r="AI87" s="241" t="str">
        <f t="shared" si="86"/>
        <v>-</v>
      </c>
      <c r="AJ87" s="242" t="str">
        <f t="shared" si="81"/>
        <v>-</v>
      </c>
      <c r="AK87" s="243" t="str">
        <f t="shared" si="82"/>
        <v>-</v>
      </c>
      <c r="AM87" s="240" t="str">
        <f t="shared" si="72"/>
        <v>O</v>
      </c>
      <c r="AN87" s="241" t="str">
        <f t="shared" si="87"/>
        <v>-</v>
      </c>
      <c r="AO87" s="242" t="str">
        <f t="shared" si="83"/>
        <v>-</v>
      </c>
      <c r="AP87" s="243" t="str">
        <f t="shared" si="84"/>
        <v>-</v>
      </c>
    </row>
    <row r="88" spans="14:42" x14ac:dyDescent="0.25">
      <c r="N88" s="240" t="str">
        <f t="shared" si="62"/>
        <v>P</v>
      </c>
      <c r="O88" s="241" t="str">
        <f t="shared" si="63"/>
        <v>-</v>
      </c>
      <c r="P88" s="242" t="str">
        <f t="shared" si="73"/>
        <v>-</v>
      </c>
      <c r="Q88" s="251" t="str">
        <f t="shared" si="74"/>
        <v>-</v>
      </c>
      <c r="S88" s="240" t="str">
        <f t="shared" si="64"/>
        <v>P</v>
      </c>
      <c r="T88" s="241" t="str">
        <f t="shared" si="65"/>
        <v>-</v>
      </c>
      <c r="U88" s="242" t="str">
        <f t="shared" si="75"/>
        <v>-</v>
      </c>
      <c r="V88" s="251" t="str">
        <f t="shared" si="76"/>
        <v>-</v>
      </c>
      <c r="X88" s="240" t="str">
        <f t="shared" si="66"/>
        <v>P</v>
      </c>
      <c r="Y88" s="241" t="str">
        <f t="shared" si="67"/>
        <v>-</v>
      </c>
      <c r="Z88" s="242" t="str">
        <f t="shared" si="77"/>
        <v>-</v>
      </c>
      <c r="AA88" s="243" t="str">
        <f t="shared" si="78"/>
        <v>-</v>
      </c>
      <c r="AC88" s="240" t="str">
        <f t="shared" si="68"/>
        <v>P</v>
      </c>
      <c r="AD88" s="241" t="str">
        <f t="shared" si="85"/>
        <v>-</v>
      </c>
      <c r="AE88" s="242" t="str">
        <f t="shared" si="79"/>
        <v>-</v>
      </c>
      <c r="AF88" s="243" t="str">
        <f t="shared" si="80"/>
        <v>-</v>
      </c>
      <c r="AH88" s="240" t="str">
        <f t="shared" si="70"/>
        <v>P</v>
      </c>
      <c r="AI88" s="241" t="str">
        <f t="shared" si="86"/>
        <v>-</v>
      </c>
      <c r="AJ88" s="242" t="str">
        <f t="shared" si="81"/>
        <v>-</v>
      </c>
      <c r="AK88" s="243" t="str">
        <f t="shared" si="82"/>
        <v>-</v>
      </c>
      <c r="AM88" s="240" t="str">
        <f t="shared" si="72"/>
        <v>P</v>
      </c>
      <c r="AN88" s="241" t="str">
        <f t="shared" si="87"/>
        <v>-</v>
      </c>
      <c r="AO88" s="242" t="str">
        <f t="shared" si="83"/>
        <v>-</v>
      </c>
      <c r="AP88" s="243" t="str">
        <f t="shared" si="84"/>
        <v>-</v>
      </c>
    </row>
    <row r="89" spans="14:42" x14ac:dyDescent="0.25">
      <c r="N89" s="240" t="str">
        <f t="shared" si="62"/>
        <v>Q</v>
      </c>
      <c r="O89" s="241" t="str">
        <f t="shared" si="63"/>
        <v>-</v>
      </c>
      <c r="P89" s="242" t="str">
        <f t="shared" si="73"/>
        <v>-</v>
      </c>
      <c r="Q89" s="251" t="str">
        <f t="shared" si="74"/>
        <v>-</v>
      </c>
      <c r="S89" s="240" t="str">
        <f t="shared" si="64"/>
        <v>Q</v>
      </c>
      <c r="T89" s="241" t="str">
        <f t="shared" si="65"/>
        <v>-</v>
      </c>
      <c r="U89" s="242" t="str">
        <f t="shared" si="75"/>
        <v>-</v>
      </c>
      <c r="V89" s="251" t="str">
        <f t="shared" si="76"/>
        <v>-</v>
      </c>
      <c r="X89" s="240" t="str">
        <f t="shared" si="66"/>
        <v>Q</v>
      </c>
      <c r="Y89" s="241" t="str">
        <f t="shared" si="67"/>
        <v>-</v>
      </c>
      <c r="Z89" s="242" t="str">
        <f t="shared" si="77"/>
        <v>-</v>
      </c>
      <c r="AA89" s="243" t="str">
        <f t="shared" si="78"/>
        <v>-</v>
      </c>
      <c r="AC89" s="240" t="str">
        <f t="shared" si="68"/>
        <v>Q</v>
      </c>
      <c r="AD89" s="241" t="str">
        <f t="shared" si="85"/>
        <v>-</v>
      </c>
      <c r="AE89" s="242" t="str">
        <f t="shared" si="79"/>
        <v>-</v>
      </c>
      <c r="AF89" s="243" t="str">
        <f t="shared" si="80"/>
        <v>-</v>
      </c>
      <c r="AH89" s="240" t="str">
        <f t="shared" si="70"/>
        <v>Q</v>
      </c>
      <c r="AI89" s="241" t="str">
        <f t="shared" si="86"/>
        <v>-</v>
      </c>
      <c r="AJ89" s="242" t="str">
        <f t="shared" si="81"/>
        <v>-</v>
      </c>
      <c r="AK89" s="243" t="str">
        <f t="shared" si="82"/>
        <v>-</v>
      </c>
      <c r="AM89" s="240" t="str">
        <f t="shared" si="72"/>
        <v>Q</v>
      </c>
      <c r="AN89" s="241" t="str">
        <f t="shared" si="87"/>
        <v>-</v>
      </c>
      <c r="AO89" s="242" t="str">
        <f t="shared" si="83"/>
        <v>-</v>
      </c>
      <c r="AP89" s="243" t="str">
        <f t="shared" si="84"/>
        <v>-</v>
      </c>
    </row>
    <row r="90" spans="14:42" x14ac:dyDescent="0.25">
      <c r="N90" s="240" t="str">
        <f t="shared" si="62"/>
        <v>R</v>
      </c>
      <c r="O90" s="241" t="str">
        <f t="shared" si="63"/>
        <v>-</v>
      </c>
      <c r="P90" s="242" t="str">
        <f t="shared" si="73"/>
        <v>-</v>
      </c>
      <c r="Q90" s="251" t="str">
        <f t="shared" si="74"/>
        <v>-</v>
      </c>
      <c r="S90" s="240" t="str">
        <f t="shared" si="64"/>
        <v>R</v>
      </c>
      <c r="T90" s="241" t="str">
        <f t="shared" si="65"/>
        <v>-</v>
      </c>
      <c r="U90" s="242" t="str">
        <f t="shared" si="75"/>
        <v>-</v>
      </c>
      <c r="V90" s="251" t="str">
        <f t="shared" si="76"/>
        <v>-</v>
      </c>
      <c r="X90" s="240" t="str">
        <f t="shared" si="66"/>
        <v>R</v>
      </c>
      <c r="Y90" s="241" t="str">
        <f t="shared" si="67"/>
        <v>-</v>
      </c>
      <c r="Z90" s="242" t="str">
        <f t="shared" si="77"/>
        <v>-</v>
      </c>
      <c r="AA90" s="243" t="str">
        <f t="shared" si="78"/>
        <v>-</v>
      </c>
      <c r="AC90" s="240" t="str">
        <f t="shared" si="68"/>
        <v>R</v>
      </c>
      <c r="AD90" s="241" t="str">
        <f t="shared" si="85"/>
        <v>-</v>
      </c>
      <c r="AE90" s="242" t="str">
        <f t="shared" si="79"/>
        <v>-</v>
      </c>
      <c r="AF90" s="243" t="str">
        <f t="shared" si="80"/>
        <v>-</v>
      </c>
      <c r="AH90" s="240" t="str">
        <f t="shared" si="70"/>
        <v>R</v>
      </c>
      <c r="AI90" s="241" t="str">
        <f t="shared" si="86"/>
        <v>-</v>
      </c>
      <c r="AJ90" s="242" t="str">
        <f t="shared" si="81"/>
        <v>-</v>
      </c>
      <c r="AK90" s="243" t="str">
        <f t="shared" si="82"/>
        <v>-</v>
      </c>
      <c r="AM90" s="240" t="str">
        <f t="shared" si="72"/>
        <v>R</v>
      </c>
      <c r="AN90" s="241" t="str">
        <f t="shared" si="87"/>
        <v>-</v>
      </c>
      <c r="AO90" s="242" t="str">
        <f t="shared" si="83"/>
        <v>-</v>
      </c>
      <c r="AP90" s="243" t="str">
        <f t="shared" si="84"/>
        <v>-</v>
      </c>
    </row>
    <row r="91" spans="14:42" x14ac:dyDescent="0.25">
      <c r="N91" s="240" t="str">
        <f t="shared" si="62"/>
        <v>S</v>
      </c>
      <c r="O91" s="241">
        <f t="shared" si="63"/>
        <v>0.02</v>
      </c>
      <c r="P91" s="242">
        <f t="shared" si="73"/>
        <v>2</v>
      </c>
      <c r="Q91" s="251">
        <f t="shared" si="74"/>
        <v>-0.77783438443844877</v>
      </c>
      <c r="S91" s="240" t="str">
        <f t="shared" si="64"/>
        <v>S</v>
      </c>
      <c r="T91" s="241">
        <f t="shared" si="65"/>
        <v>0.02</v>
      </c>
      <c r="U91" s="242">
        <f t="shared" si="75"/>
        <v>2</v>
      </c>
      <c r="V91" s="251">
        <f t="shared" si="76"/>
        <v>-1.051062448851581</v>
      </c>
      <c r="X91" s="240" t="str">
        <f t="shared" si="66"/>
        <v>S</v>
      </c>
      <c r="Y91" s="241">
        <f t="shared" si="67"/>
        <v>0.02</v>
      </c>
      <c r="Z91" s="242">
        <f t="shared" si="77"/>
        <v>2</v>
      </c>
      <c r="AA91" s="243">
        <f t="shared" si="78"/>
        <v>-0.97718968094776748</v>
      </c>
      <c r="AC91" s="240" t="str">
        <f t="shared" si="68"/>
        <v>S</v>
      </c>
      <c r="AD91" s="241">
        <f t="shared" si="85"/>
        <v>0.02</v>
      </c>
      <c r="AE91" s="242">
        <f t="shared" si="79"/>
        <v>2</v>
      </c>
      <c r="AF91" s="243">
        <f t="shared" si="80"/>
        <v>-0.85959341540901246</v>
      </c>
      <c r="AH91" s="240" t="str">
        <f t="shared" si="70"/>
        <v>S</v>
      </c>
      <c r="AI91" s="241">
        <f t="shared" si="86"/>
        <v>0.02</v>
      </c>
      <c r="AJ91" s="242">
        <f t="shared" si="81"/>
        <v>2</v>
      </c>
      <c r="AK91" s="243">
        <f t="shared" si="82"/>
        <v>-1.1999183634432538</v>
      </c>
      <c r="AM91" s="240" t="str">
        <f t="shared" si="72"/>
        <v>S</v>
      </c>
      <c r="AN91" s="241">
        <f t="shared" si="87"/>
        <v>0.02</v>
      </c>
      <c r="AO91" s="242">
        <f t="shared" si="83"/>
        <v>2</v>
      </c>
      <c r="AP91" s="243">
        <f t="shared" si="84"/>
        <v>-1.1539938673031314</v>
      </c>
    </row>
    <row r="92" spans="14:42" x14ac:dyDescent="0.25">
      <c r="N92" s="240" t="str">
        <f t="shared" si="62"/>
        <v>OI</v>
      </c>
      <c r="O92" s="241">
        <f t="shared" si="63"/>
        <v>0.1</v>
      </c>
      <c r="P92" s="242">
        <f t="shared" si="73"/>
        <v>10</v>
      </c>
      <c r="Q92" s="251">
        <f t="shared" si="74"/>
        <v>-0.59258426310987755</v>
      </c>
      <c r="S92" s="240" t="str">
        <f t="shared" si="64"/>
        <v>OI</v>
      </c>
      <c r="T92" s="241">
        <f t="shared" si="65"/>
        <v>0.1</v>
      </c>
      <c r="U92" s="242">
        <f t="shared" si="75"/>
        <v>10</v>
      </c>
      <c r="V92" s="251">
        <f t="shared" si="76"/>
        <v>-0.77450605578815701</v>
      </c>
      <c r="X92" s="240" t="str">
        <f t="shared" si="66"/>
        <v>OI</v>
      </c>
      <c r="Y92" s="241">
        <f t="shared" si="67"/>
        <v>0.1</v>
      </c>
      <c r="Z92" s="242">
        <f t="shared" si="77"/>
        <v>10</v>
      </c>
      <c r="AA92" s="243">
        <f t="shared" si="78"/>
        <v>-0.63932967456951462</v>
      </c>
      <c r="AC92" s="240" t="str">
        <f t="shared" si="68"/>
        <v>OI</v>
      </c>
      <c r="AD92" s="241">
        <f t="shared" si="85"/>
        <v>0.1</v>
      </c>
      <c r="AE92" s="242">
        <f t="shared" si="79"/>
        <v>10</v>
      </c>
      <c r="AF92" s="243">
        <f t="shared" si="80"/>
        <v>-0.44196027297781493</v>
      </c>
      <c r="AH92" s="240" t="str">
        <f t="shared" si="70"/>
        <v>OI</v>
      </c>
      <c r="AI92" s="241">
        <f t="shared" si="86"/>
        <v>0.1</v>
      </c>
      <c r="AJ92" s="242">
        <f t="shared" si="81"/>
        <v>10</v>
      </c>
      <c r="AK92" s="243">
        <f t="shared" si="82"/>
        <v>-4.7881530854471208E-2</v>
      </c>
      <c r="AM92" s="240" t="str">
        <f t="shared" si="72"/>
        <v>OI</v>
      </c>
      <c r="AN92" s="241">
        <f t="shared" si="87"/>
        <v>0.1</v>
      </c>
      <c r="AO92" s="242">
        <f t="shared" si="83"/>
        <v>10</v>
      </c>
      <c r="AP92" s="243">
        <f t="shared" si="84"/>
        <v>0.54201671538365115</v>
      </c>
    </row>
    <row r="93" spans="14:42" x14ac:dyDescent="0.25">
      <c r="N93" s="240" t="str">
        <f t="shared" si="62"/>
        <v>CLARO</v>
      </c>
      <c r="O93" s="241">
        <f t="shared" si="63"/>
        <v>1.13714</v>
      </c>
      <c r="P93" s="242">
        <f t="shared" si="73"/>
        <v>113.714</v>
      </c>
      <c r="Q93" s="257">
        <f t="shared" si="74"/>
        <v>1.8090446223240508</v>
      </c>
      <c r="S93" s="240" t="str">
        <f t="shared" si="64"/>
        <v>CLARO</v>
      </c>
      <c r="T93" s="241" t="s">
        <v>187</v>
      </c>
      <c r="U93" s="242" t="str">
        <f t="shared" si="75"/>
        <v>-</v>
      </c>
      <c r="V93" s="251" t="str">
        <f t="shared" si="76"/>
        <v>-</v>
      </c>
      <c r="X93" s="240" t="str">
        <f t="shared" si="66"/>
        <v>CLARO</v>
      </c>
      <c r="Y93" s="241" t="s">
        <v>187</v>
      </c>
      <c r="Z93" s="242" t="str">
        <f t="shared" si="77"/>
        <v>-</v>
      </c>
      <c r="AA93" s="243" t="str">
        <f t="shared" si="78"/>
        <v>-</v>
      </c>
      <c r="AC93" s="240" t="str">
        <f t="shared" si="68"/>
        <v>CLARO</v>
      </c>
      <c r="AD93" s="241" t="s">
        <v>187</v>
      </c>
      <c r="AE93" s="242" t="str">
        <f t="shared" si="79"/>
        <v>-</v>
      </c>
      <c r="AF93" s="243" t="str">
        <f t="shared" si="80"/>
        <v>-</v>
      </c>
      <c r="AH93" s="240" t="str">
        <f t="shared" si="70"/>
        <v>CLARO</v>
      </c>
      <c r="AI93" s="241" t="s">
        <v>187</v>
      </c>
      <c r="AJ93" s="242" t="str">
        <f t="shared" si="81"/>
        <v>-</v>
      </c>
      <c r="AK93" s="243" t="str">
        <f t="shared" si="82"/>
        <v>-</v>
      </c>
      <c r="AM93" s="240" t="str">
        <f t="shared" si="72"/>
        <v>CLARO</v>
      </c>
      <c r="AN93" s="241" t="s">
        <v>187</v>
      </c>
      <c r="AO93" s="242" t="str">
        <f t="shared" si="83"/>
        <v>-</v>
      </c>
      <c r="AP93" s="243" t="str">
        <f t="shared" si="84"/>
        <v>-</v>
      </c>
    </row>
    <row r="94" spans="14:42" x14ac:dyDescent="0.25">
      <c r="N94" s="240" t="str">
        <f t="shared" si="62"/>
        <v>TELEFONICA</v>
      </c>
      <c r="O94" s="241" t="str">
        <f t="shared" si="63"/>
        <v>-</v>
      </c>
      <c r="P94" s="242" t="str">
        <f t="shared" si="73"/>
        <v>-</v>
      </c>
      <c r="Q94" s="251" t="str">
        <f t="shared" si="74"/>
        <v>-</v>
      </c>
      <c r="S94" s="240" t="str">
        <f t="shared" si="64"/>
        <v>TELEFONICA</v>
      </c>
      <c r="T94" s="241" t="str">
        <f t="shared" ref="T94:T99" si="88">$D23</f>
        <v>-</v>
      </c>
      <c r="U94" s="242" t="str">
        <f t="shared" si="75"/>
        <v>-</v>
      </c>
      <c r="V94" s="251" t="str">
        <f t="shared" si="76"/>
        <v>-</v>
      </c>
      <c r="X94" s="240" t="str">
        <f t="shared" si="66"/>
        <v>TELEFONICA</v>
      </c>
      <c r="Y94" s="241" t="str">
        <f>$D23</f>
        <v>-</v>
      </c>
      <c r="Z94" s="242" t="str">
        <f t="shared" si="77"/>
        <v>-</v>
      </c>
      <c r="AA94" s="243" t="str">
        <f t="shared" si="78"/>
        <v>-</v>
      </c>
      <c r="AC94" s="240" t="str">
        <f t="shared" si="68"/>
        <v>TELEFONICA</v>
      </c>
      <c r="AD94" s="241" t="str">
        <f>$D23</f>
        <v>-</v>
      </c>
      <c r="AE94" s="242" t="str">
        <f t="shared" si="79"/>
        <v>-</v>
      </c>
      <c r="AF94" s="243" t="str">
        <f t="shared" si="80"/>
        <v>-</v>
      </c>
      <c r="AH94" s="240" t="str">
        <f t="shared" si="70"/>
        <v>TELEFONICA</v>
      </c>
      <c r="AI94" s="241" t="str">
        <f>$D23</f>
        <v>-</v>
      </c>
      <c r="AJ94" s="242" t="str">
        <f t="shared" si="81"/>
        <v>-</v>
      </c>
      <c r="AK94" s="243" t="str">
        <f t="shared" si="82"/>
        <v>-</v>
      </c>
      <c r="AM94" s="240" t="str">
        <f t="shared" si="72"/>
        <v>TELEFONICA</v>
      </c>
      <c r="AN94" s="241" t="str">
        <f>$D23</f>
        <v>-</v>
      </c>
      <c r="AO94" s="242" t="str">
        <f t="shared" si="83"/>
        <v>-</v>
      </c>
      <c r="AP94" s="243" t="str">
        <f t="shared" si="84"/>
        <v>-</v>
      </c>
    </row>
    <row r="95" spans="14:42" x14ac:dyDescent="0.25">
      <c r="N95" s="240" t="str">
        <f t="shared" si="62"/>
        <v>TIM</v>
      </c>
      <c r="O95" s="241" t="str">
        <f t="shared" si="63"/>
        <v>-</v>
      </c>
      <c r="P95" s="242" t="str">
        <f t="shared" si="73"/>
        <v>-</v>
      </c>
      <c r="Q95" s="251" t="str">
        <f t="shared" si="74"/>
        <v>-</v>
      </c>
      <c r="S95" s="240" t="str">
        <f t="shared" si="64"/>
        <v>TIM</v>
      </c>
      <c r="T95" s="241" t="str">
        <f t="shared" si="88"/>
        <v>-</v>
      </c>
      <c r="U95" s="242" t="str">
        <f t="shared" si="75"/>
        <v>-</v>
      </c>
      <c r="V95" s="251" t="str">
        <f t="shared" si="76"/>
        <v>-</v>
      </c>
      <c r="X95" s="240" t="str">
        <f t="shared" si="66"/>
        <v>TIM</v>
      </c>
      <c r="Y95" s="241" t="str">
        <f>$D24</f>
        <v>-</v>
      </c>
      <c r="Z95" s="242" t="str">
        <f t="shared" si="77"/>
        <v>-</v>
      </c>
      <c r="AA95" s="243" t="str">
        <f t="shared" si="78"/>
        <v>-</v>
      </c>
      <c r="AC95" s="240" t="str">
        <f t="shared" si="68"/>
        <v>TIM</v>
      </c>
      <c r="AD95" s="241" t="str">
        <f>$D24</f>
        <v>-</v>
      </c>
      <c r="AE95" s="242" t="str">
        <f t="shared" si="79"/>
        <v>-</v>
      </c>
      <c r="AF95" s="243" t="str">
        <f t="shared" si="80"/>
        <v>-</v>
      </c>
      <c r="AH95" s="240" t="str">
        <f t="shared" si="70"/>
        <v>TIM</v>
      </c>
      <c r="AI95" s="241" t="str">
        <f>$D24</f>
        <v>-</v>
      </c>
      <c r="AJ95" s="242" t="str">
        <f t="shared" si="81"/>
        <v>-</v>
      </c>
      <c r="AK95" s="243" t="str">
        <f t="shared" si="82"/>
        <v>-</v>
      </c>
      <c r="AM95" s="240" t="str">
        <f t="shared" si="72"/>
        <v>TIM</v>
      </c>
      <c r="AN95" s="241" t="str">
        <f>$D24</f>
        <v>-</v>
      </c>
      <c r="AO95" s="242" t="str">
        <f t="shared" si="83"/>
        <v>-</v>
      </c>
      <c r="AP95" s="243" t="str">
        <f t="shared" si="84"/>
        <v>-</v>
      </c>
    </row>
    <row r="96" spans="14:42" x14ac:dyDescent="0.25">
      <c r="N96" s="240" t="str">
        <f t="shared" si="62"/>
        <v>T</v>
      </c>
      <c r="O96" s="241">
        <f t="shared" si="63"/>
        <v>0.76</v>
      </c>
      <c r="P96" s="242">
        <f t="shared" si="73"/>
        <v>76</v>
      </c>
      <c r="Q96" s="251">
        <f t="shared" si="74"/>
        <v>0.93572923785083439</v>
      </c>
      <c r="S96" s="240" t="str">
        <f t="shared" si="64"/>
        <v>T</v>
      </c>
      <c r="T96" s="241">
        <f t="shared" si="88"/>
        <v>0.76</v>
      </c>
      <c r="U96" s="242">
        <f t="shared" si="75"/>
        <v>76</v>
      </c>
      <c r="V96" s="257">
        <f t="shared" si="76"/>
        <v>1.5070841869850913</v>
      </c>
      <c r="X96" s="240" t="str">
        <f t="shared" si="66"/>
        <v>T</v>
      </c>
      <c r="Y96" s="241" t="s">
        <v>187</v>
      </c>
      <c r="Z96" s="242" t="str">
        <f t="shared" si="77"/>
        <v>-</v>
      </c>
      <c r="AA96" s="243" t="str">
        <f t="shared" si="78"/>
        <v>-</v>
      </c>
      <c r="AC96" s="240" t="str">
        <f t="shared" si="68"/>
        <v>T</v>
      </c>
      <c r="AD96" s="241" t="s">
        <v>187</v>
      </c>
      <c r="AE96" s="242" t="str">
        <f t="shared" si="79"/>
        <v>-</v>
      </c>
      <c r="AF96" s="243" t="str">
        <f t="shared" si="80"/>
        <v>-</v>
      </c>
      <c r="AH96" s="240" t="str">
        <f t="shared" si="70"/>
        <v>T</v>
      </c>
      <c r="AI96" s="241" t="s">
        <v>187</v>
      </c>
      <c r="AJ96" s="242" t="str">
        <f t="shared" si="81"/>
        <v>-</v>
      </c>
      <c r="AK96" s="243" t="str">
        <f t="shared" si="82"/>
        <v>-</v>
      </c>
      <c r="AM96" s="240" t="str">
        <f t="shared" si="72"/>
        <v>T</v>
      </c>
      <c r="AN96" s="241" t="s">
        <v>187</v>
      </c>
      <c r="AO96" s="242" t="str">
        <f t="shared" si="83"/>
        <v>-</v>
      </c>
      <c r="AP96" s="243" t="str">
        <f t="shared" si="84"/>
        <v>-</v>
      </c>
    </row>
    <row r="97" spans="14:48" x14ac:dyDescent="0.25">
      <c r="N97" s="240" t="str">
        <f t="shared" si="62"/>
        <v>U</v>
      </c>
      <c r="O97" s="241" t="str">
        <f t="shared" si="63"/>
        <v>-</v>
      </c>
      <c r="P97" s="242" t="str">
        <f t="shared" si="73"/>
        <v>-</v>
      </c>
      <c r="Q97" s="251" t="str">
        <f t="shared" si="74"/>
        <v>-</v>
      </c>
      <c r="S97" s="240" t="str">
        <f t="shared" si="64"/>
        <v>U</v>
      </c>
      <c r="T97" s="241" t="str">
        <f t="shared" si="88"/>
        <v>-</v>
      </c>
      <c r="U97" s="242" t="str">
        <f t="shared" si="75"/>
        <v>-</v>
      </c>
      <c r="V97" s="251" t="str">
        <f t="shared" si="76"/>
        <v>-</v>
      </c>
      <c r="X97" s="240" t="str">
        <f t="shared" si="66"/>
        <v>U</v>
      </c>
      <c r="Y97" s="241" t="str">
        <f>$D26</f>
        <v>-</v>
      </c>
      <c r="Z97" s="242" t="str">
        <f t="shared" si="77"/>
        <v>-</v>
      </c>
      <c r="AA97" s="243" t="str">
        <f t="shared" si="78"/>
        <v>-</v>
      </c>
      <c r="AC97" s="240" t="str">
        <f t="shared" si="68"/>
        <v>U</v>
      </c>
      <c r="AD97" s="241" t="str">
        <f>$D26</f>
        <v>-</v>
      </c>
      <c r="AE97" s="242" t="str">
        <f t="shared" si="79"/>
        <v>-</v>
      </c>
      <c r="AF97" s="243" t="str">
        <f t="shared" si="80"/>
        <v>-</v>
      </c>
      <c r="AH97" s="240" t="str">
        <f t="shared" si="70"/>
        <v>U</v>
      </c>
      <c r="AI97" s="241" t="str">
        <f>$D26</f>
        <v>-</v>
      </c>
      <c r="AJ97" s="242" t="str">
        <f t="shared" si="81"/>
        <v>-</v>
      </c>
      <c r="AK97" s="243" t="str">
        <f t="shared" si="82"/>
        <v>-</v>
      </c>
      <c r="AM97" s="240" t="str">
        <f t="shared" si="72"/>
        <v>U</v>
      </c>
      <c r="AN97" s="241" t="str">
        <f>$D26</f>
        <v>-</v>
      </c>
      <c r="AO97" s="242" t="str">
        <f t="shared" si="83"/>
        <v>-</v>
      </c>
      <c r="AP97" s="243" t="str">
        <f t="shared" si="84"/>
        <v>-</v>
      </c>
    </row>
    <row r="98" spans="14:48" x14ac:dyDescent="0.25">
      <c r="N98" s="240" t="str">
        <f t="shared" si="62"/>
        <v xml:space="preserve">V </v>
      </c>
      <c r="O98" s="241" t="str">
        <f t="shared" si="63"/>
        <v>-</v>
      </c>
      <c r="P98" s="242" t="str">
        <f t="shared" si="73"/>
        <v>-</v>
      </c>
      <c r="Q98" s="251" t="str">
        <f t="shared" si="74"/>
        <v>-</v>
      </c>
      <c r="S98" s="240" t="str">
        <f t="shared" si="64"/>
        <v xml:space="preserve">V </v>
      </c>
      <c r="T98" s="241" t="str">
        <f t="shared" si="88"/>
        <v>-</v>
      </c>
      <c r="U98" s="242" t="str">
        <f t="shared" si="75"/>
        <v>-</v>
      </c>
      <c r="V98" s="251" t="str">
        <f t="shared" si="76"/>
        <v>-</v>
      </c>
      <c r="X98" s="240" t="str">
        <f t="shared" si="66"/>
        <v xml:space="preserve">V </v>
      </c>
      <c r="Y98" s="241" t="str">
        <f>$D27</f>
        <v>-</v>
      </c>
      <c r="Z98" s="242" t="str">
        <f t="shared" si="77"/>
        <v>-</v>
      </c>
      <c r="AA98" s="243" t="str">
        <f t="shared" si="78"/>
        <v>-</v>
      </c>
      <c r="AC98" s="240" t="str">
        <f t="shared" si="68"/>
        <v xml:space="preserve">V </v>
      </c>
      <c r="AD98" s="241" t="str">
        <f>$D27</f>
        <v>-</v>
      </c>
      <c r="AE98" s="242" t="str">
        <f t="shared" si="79"/>
        <v>-</v>
      </c>
      <c r="AF98" s="243" t="str">
        <f t="shared" si="80"/>
        <v>-</v>
      </c>
      <c r="AH98" s="240" t="str">
        <f t="shared" si="70"/>
        <v xml:space="preserve">V </v>
      </c>
      <c r="AI98" s="241" t="str">
        <f>$D27</f>
        <v>-</v>
      </c>
      <c r="AJ98" s="242" t="str">
        <f t="shared" si="81"/>
        <v>-</v>
      </c>
      <c r="AK98" s="243" t="str">
        <f t="shared" si="82"/>
        <v>-</v>
      </c>
      <c r="AM98" s="240" t="str">
        <f t="shared" si="72"/>
        <v xml:space="preserve">V </v>
      </c>
      <c r="AN98" s="241" t="str">
        <f>$D27</f>
        <v>-</v>
      </c>
      <c r="AO98" s="242" t="str">
        <f t="shared" si="83"/>
        <v>-</v>
      </c>
      <c r="AP98" s="243" t="str">
        <f t="shared" si="84"/>
        <v>-</v>
      </c>
    </row>
    <row r="99" spans="14:48" ht="15.75" thickBot="1" x14ac:dyDescent="0.3">
      <c r="N99" s="240" t="str">
        <f t="shared" si="62"/>
        <v>W</v>
      </c>
      <c r="O99" s="241">
        <f t="shared" si="63"/>
        <v>0.51</v>
      </c>
      <c r="P99" s="242">
        <f t="shared" si="73"/>
        <v>51</v>
      </c>
      <c r="Q99" s="251">
        <f t="shared" si="74"/>
        <v>0.35682260869904953</v>
      </c>
      <c r="S99" s="240" t="str">
        <f t="shared" si="64"/>
        <v>W</v>
      </c>
      <c r="T99" s="241">
        <f t="shared" si="88"/>
        <v>0.51</v>
      </c>
      <c r="U99" s="242">
        <f t="shared" si="75"/>
        <v>51</v>
      </c>
      <c r="V99" s="251">
        <f t="shared" si="76"/>
        <v>0.64284545866189124</v>
      </c>
      <c r="X99" s="240" t="str">
        <f t="shared" si="66"/>
        <v>W</v>
      </c>
      <c r="Y99" s="241">
        <f>$D28</f>
        <v>0.51</v>
      </c>
      <c r="Z99" s="242">
        <f t="shared" si="77"/>
        <v>51</v>
      </c>
      <c r="AA99" s="243">
        <f t="shared" si="78"/>
        <v>1.0922028581190313</v>
      </c>
      <c r="AC99" s="240" t="str">
        <f t="shared" si="68"/>
        <v>W</v>
      </c>
      <c r="AD99" s="241">
        <f>$D28</f>
        <v>0.51</v>
      </c>
      <c r="AE99" s="242">
        <f t="shared" si="79"/>
        <v>51</v>
      </c>
      <c r="AF99" s="252">
        <f t="shared" si="80"/>
        <v>1.6984095819820728</v>
      </c>
      <c r="AH99" s="240" t="str">
        <f t="shared" si="70"/>
        <v>W</v>
      </c>
      <c r="AI99" s="241" t="s">
        <v>187</v>
      </c>
      <c r="AJ99" s="242" t="str">
        <f t="shared" si="81"/>
        <v>-</v>
      </c>
      <c r="AK99" s="243" t="str">
        <f t="shared" si="82"/>
        <v>-</v>
      </c>
      <c r="AM99" s="240" t="str">
        <f t="shared" si="72"/>
        <v>W</v>
      </c>
      <c r="AN99" s="241" t="s">
        <v>187</v>
      </c>
      <c r="AO99" s="242" t="str">
        <f t="shared" si="83"/>
        <v>-</v>
      </c>
      <c r="AP99" s="243" t="str">
        <f t="shared" si="84"/>
        <v>-</v>
      </c>
    </row>
    <row r="100" spans="14:48" ht="30.75" thickBot="1" x14ac:dyDescent="0.3">
      <c r="N100" s="247" t="s">
        <v>193</v>
      </c>
      <c r="O100" s="248">
        <f>STDEV(P73:P99)/AVERAGE(P73:P99)</f>
        <v>0.92297786820093586</v>
      </c>
      <c r="P100" s="236"/>
      <c r="Q100" s="249"/>
      <c r="S100" s="247" t="s">
        <v>193</v>
      </c>
      <c r="T100" s="248">
        <f>STDEV(U73:U99)/AVERAGE(U73:U99)</f>
        <v>0.8926964996372786</v>
      </c>
      <c r="U100" s="236"/>
      <c r="V100" s="249"/>
      <c r="X100" s="247" t="s">
        <v>193</v>
      </c>
      <c r="Y100" s="248">
        <f>STDEV(Z73:Z99)/AVERAGE(Z73:Z99)</f>
        <v>0.94192586011612833</v>
      </c>
      <c r="Z100" s="236"/>
      <c r="AA100" s="249"/>
      <c r="AC100" s="253" t="s">
        <v>193</v>
      </c>
      <c r="AD100" s="248">
        <f>STDEV(AE73:AE99)/AVERAGE(AE73:AE99)</f>
        <v>1.0373425679075232</v>
      </c>
      <c r="AE100" s="254"/>
      <c r="AF100" s="255"/>
      <c r="AH100" s="253" t="s">
        <v>193</v>
      </c>
      <c r="AI100" s="248">
        <f>STDEV(AJ73:AJ99)/AVERAGE(AJ73:AJ99)</f>
        <v>0.67207572404286964</v>
      </c>
      <c r="AJ100" s="254"/>
      <c r="AK100" s="255"/>
      <c r="AM100" s="253" t="s">
        <v>193</v>
      </c>
      <c r="AN100" s="248">
        <f>STDEV(AO73:AO99)/AVERAGE(AO73:AO99)</f>
        <v>0.63371496183778475</v>
      </c>
      <c r="AO100" s="254"/>
      <c r="AP100" s="255"/>
    </row>
    <row r="101" spans="14:48" ht="30" x14ac:dyDescent="0.25">
      <c r="AM101" s="58" t="s">
        <v>210</v>
      </c>
      <c r="AN101" s="256">
        <f>AVERAGE(AN73:AN95)</f>
        <v>7.4433333333333337E-2</v>
      </c>
      <c r="AO101" s="58"/>
      <c r="AP101" s="58"/>
      <c r="AR101" s="277"/>
      <c r="AS101" s="277"/>
      <c r="AT101" s="277"/>
      <c r="AU101" s="277"/>
      <c r="AV101" s="277"/>
    </row>
    <row r="102" spans="14:48" ht="15.75" thickBot="1" x14ac:dyDescent="0.3">
      <c r="AN102" s="276"/>
      <c r="AR102" s="277"/>
      <c r="AS102" s="277"/>
      <c r="AT102" s="277"/>
      <c r="AU102" s="277"/>
      <c r="AV102" s="277"/>
    </row>
    <row r="103" spans="14:48" ht="15.75" thickBot="1" x14ac:dyDescent="0.3">
      <c r="N103" s="400" t="s">
        <v>211</v>
      </c>
      <c r="O103" s="401"/>
      <c r="P103" s="401"/>
      <c r="Q103" s="402"/>
      <c r="S103" s="400" t="s">
        <v>212</v>
      </c>
      <c r="T103" s="401"/>
      <c r="U103" s="401"/>
      <c r="V103" s="402"/>
      <c r="X103" s="400" t="s">
        <v>213</v>
      </c>
      <c r="Y103" s="401"/>
      <c r="Z103" s="401"/>
      <c r="AA103" s="402"/>
      <c r="AC103" s="400" t="s">
        <v>214</v>
      </c>
      <c r="AD103" s="401"/>
      <c r="AE103" s="401"/>
      <c r="AF103" s="402"/>
      <c r="AH103" s="400" t="s">
        <v>256</v>
      </c>
      <c r="AI103" s="401"/>
      <c r="AJ103" s="401"/>
      <c r="AK103" s="402"/>
      <c r="AM103" s="400" t="s">
        <v>257</v>
      </c>
      <c r="AN103" s="401"/>
      <c r="AO103" s="401"/>
      <c r="AP103" s="402"/>
      <c r="AR103" s="403"/>
      <c r="AS103" s="403"/>
      <c r="AT103" s="403"/>
      <c r="AU103" s="403"/>
      <c r="AV103" s="277"/>
    </row>
    <row r="104" spans="14:48" x14ac:dyDescent="0.25">
      <c r="N104" s="237" t="s">
        <v>188</v>
      </c>
      <c r="O104" s="238" t="s">
        <v>189</v>
      </c>
      <c r="P104" s="238" t="s">
        <v>190</v>
      </c>
      <c r="Q104" s="239" t="s">
        <v>191</v>
      </c>
      <c r="R104" s="3"/>
      <c r="S104" s="237" t="s">
        <v>188</v>
      </c>
      <c r="T104" s="238" t="s">
        <v>189</v>
      </c>
      <c r="U104" s="238" t="s">
        <v>190</v>
      </c>
      <c r="V104" s="239" t="s">
        <v>191</v>
      </c>
      <c r="X104" s="237" t="s">
        <v>188</v>
      </c>
      <c r="Y104" s="238" t="s">
        <v>189</v>
      </c>
      <c r="Z104" s="238" t="s">
        <v>190</v>
      </c>
      <c r="AA104" s="239" t="s">
        <v>191</v>
      </c>
      <c r="AC104" s="237" t="s">
        <v>188</v>
      </c>
      <c r="AD104" s="238" t="s">
        <v>189</v>
      </c>
      <c r="AE104" s="238" t="s">
        <v>190</v>
      </c>
      <c r="AF104" s="239" t="s">
        <v>191</v>
      </c>
      <c r="AH104" s="237" t="s">
        <v>188</v>
      </c>
      <c r="AI104" s="238" t="s">
        <v>189</v>
      </c>
      <c r="AJ104" s="238" t="s">
        <v>190</v>
      </c>
      <c r="AK104" s="239" t="s">
        <v>191</v>
      </c>
      <c r="AM104" s="237" t="s">
        <v>188</v>
      </c>
      <c r="AN104" s="238" t="s">
        <v>189</v>
      </c>
      <c r="AO104" s="238" t="s">
        <v>190</v>
      </c>
      <c r="AP104" s="239" t="s">
        <v>191</v>
      </c>
      <c r="AR104" s="278"/>
      <c r="AS104" s="278"/>
      <c r="AT104" s="278"/>
      <c r="AU104" s="278"/>
      <c r="AV104" s="277"/>
    </row>
    <row r="105" spans="14:48" x14ac:dyDescent="0.25">
      <c r="N105" s="240" t="str">
        <f>$A2</f>
        <v>A</v>
      </c>
      <c r="O105" s="241" t="str">
        <f t="shared" ref="O105:O127" si="89">E2</f>
        <v>-</v>
      </c>
      <c r="P105" s="242" t="str">
        <f t="shared" ref="P105:P131" si="90">IFERROR(O105*100,"-")</f>
        <v>-</v>
      </c>
      <c r="Q105" s="251" t="str">
        <f>IFERROR((P105-AVERAGE(P$105:P$131))/STDEV(P$105:P$131),"-")</f>
        <v>-</v>
      </c>
      <c r="S105" s="240" t="str">
        <f t="shared" ref="S105:S131" si="91">$A2</f>
        <v>A</v>
      </c>
      <c r="T105" s="241" t="str">
        <f t="shared" ref="T105:T124" si="92">$E2</f>
        <v>-</v>
      </c>
      <c r="U105" s="242" t="str">
        <f t="shared" ref="U105:U131" si="93">IFERROR(T105*100,"-")</f>
        <v>-</v>
      </c>
      <c r="V105" s="251" t="str">
        <f>IFERROR((U105-AVERAGE(U$105:U$131))/STDEV(U$105:U$131),"-")</f>
        <v>-</v>
      </c>
      <c r="X105" s="240" t="str">
        <f t="shared" ref="X105:X131" si="94">$A2</f>
        <v>A</v>
      </c>
      <c r="Y105" s="241" t="str">
        <f t="shared" ref="Y105:Y122" si="95">$E2</f>
        <v>-</v>
      </c>
      <c r="Z105" s="242" t="str">
        <f t="shared" ref="Z105:Z131" si="96">IFERROR(Y105*100,"-")</f>
        <v>-</v>
      </c>
      <c r="AA105" s="251" t="str">
        <f>IFERROR((Z105-AVERAGE(Z$105:Z$131))/STDEV(Z$105:Z$131),"-")</f>
        <v>-</v>
      </c>
      <c r="AC105" s="240" t="str">
        <f t="shared" ref="AC105:AC131" si="97">$A2</f>
        <v>A</v>
      </c>
      <c r="AD105" s="241" t="str">
        <f t="shared" ref="AD105:AD122" si="98">$E2</f>
        <v>-</v>
      </c>
      <c r="AE105" s="242" t="str">
        <f t="shared" ref="AE105:AE131" si="99">IFERROR(AD105*100,"-")</f>
        <v>-</v>
      </c>
      <c r="AF105" s="251" t="str">
        <f>IFERROR((AE105-AVERAGE(AE$105:AE$131))/STDEV(AE$105:AE$131),"-")</f>
        <v>-</v>
      </c>
      <c r="AH105" s="240" t="str">
        <f t="shared" ref="AH105:AH131" si="100">$A2</f>
        <v>A</v>
      </c>
      <c r="AI105" s="241" t="str">
        <f>$E2</f>
        <v>-</v>
      </c>
      <c r="AJ105" s="242" t="str">
        <f t="shared" ref="AJ105:AJ131" si="101">IFERROR(AI105*100,"-")</f>
        <v>-</v>
      </c>
      <c r="AK105" s="251" t="str">
        <f>IFERROR((AJ105-AVERAGE(AJ$105:AJ$131))/STDEV(AJ$105:AJ$131),"-")</f>
        <v>-</v>
      </c>
      <c r="AM105" s="240" t="str">
        <f t="shared" ref="AM105:AM131" si="102">$A2</f>
        <v>A</v>
      </c>
      <c r="AN105" s="241" t="str">
        <f>$E2</f>
        <v>-</v>
      </c>
      <c r="AO105" s="242" t="str">
        <f t="shared" ref="AO105:AO131" si="103">IFERROR(AN105*100,"-")</f>
        <v>-</v>
      </c>
      <c r="AP105" s="251" t="str">
        <f>IFERROR((AO105-AVERAGE(AO$105:AO$131))/STDEV(AO$105:AO$131),"-")</f>
        <v>-</v>
      </c>
      <c r="AR105" s="133"/>
      <c r="AS105" s="279"/>
      <c r="AT105" s="275"/>
      <c r="AU105" s="280"/>
      <c r="AV105" s="277"/>
    </row>
    <row r="106" spans="14:48" x14ac:dyDescent="0.25">
      <c r="N106" s="240" t="str">
        <f t="shared" ref="N106:N127" si="104">A3</f>
        <v>B</v>
      </c>
      <c r="O106" s="241">
        <f t="shared" si="89"/>
        <v>1.5266999999999999</v>
      </c>
      <c r="P106" s="242">
        <f t="shared" si="90"/>
        <v>152.66999999999999</v>
      </c>
      <c r="Q106" s="251">
        <f t="shared" ref="Q106:Q131" si="105">IFERROR((P106-AVERAGE(P$105:P$131))/STDEV(P$105:P$131),"-")</f>
        <v>0.35440129201102949</v>
      </c>
      <c r="S106" s="240" t="str">
        <f t="shared" si="91"/>
        <v>B</v>
      </c>
      <c r="T106" s="241">
        <f t="shared" si="92"/>
        <v>1.5266999999999999</v>
      </c>
      <c r="U106" s="242">
        <f t="shared" si="93"/>
        <v>152.66999999999999</v>
      </c>
      <c r="V106" s="251">
        <f t="shared" ref="V106:V131" si="106">IFERROR((U106-AVERAGE(U$105:U$131))/STDEV(U$105:U$131),"-")</f>
        <v>1.1428235801968856</v>
      </c>
      <c r="X106" s="240" t="str">
        <f t="shared" si="94"/>
        <v>B</v>
      </c>
      <c r="Y106" s="241">
        <f t="shared" si="95"/>
        <v>1.5266999999999999</v>
      </c>
      <c r="Z106" s="242">
        <f t="shared" si="96"/>
        <v>152.66999999999999</v>
      </c>
      <c r="AA106" s="251">
        <f t="shared" ref="AA106:AA131" si="107">IFERROR((Z106-AVERAGE(Z$105:Z$131))/STDEV(Z$105:Z$131),"-")</f>
        <v>1.055908032752223</v>
      </c>
      <c r="AC106" s="240" t="str">
        <f t="shared" si="97"/>
        <v>B</v>
      </c>
      <c r="AD106" s="241">
        <f t="shared" si="98"/>
        <v>1.5266999999999999</v>
      </c>
      <c r="AE106" s="242">
        <f t="shared" si="99"/>
        <v>152.66999999999999</v>
      </c>
      <c r="AF106" s="251">
        <f t="shared" ref="AF106:AF131" si="108">IFERROR((AE106-AVERAGE(AE$105:AE$131))/STDEV(AE$105:AE$131),"-")</f>
        <v>0.98121494019324562</v>
      </c>
      <c r="AH106" s="240" t="str">
        <f t="shared" si="100"/>
        <v>B</v>
      </c>
      <c r="AI106" s="241">
        <f>$E3</f>
        <v>1.5266999999999999</v>
      </c>
      <c r="AJ106" s="242">
        <f t="shared" si="101"/>
        <v>152.66999999999999</v>
      </c>
      <c r="AK106" s="251">
        <f t="shared" ref="AK106:AK131" si="109">IFERROR((AJ106-AVERAGE(AJ$105:AJ$131))/STDEV(AJ$105:AJ$131),"-")</f>
        <v>0.85643505209082704</v>
      </c>
      <c r="AM106" s="240" t="str">
        <f t="shared" si="102"/>
        <v>B</v>
      </c>
      <c r="AN106" s="241">
        <f>$E3</f>
        <v>1.5266999999999999</v>
      </c>
      <c r="AO106" s="242">
        <f t="shared" si="103"/>
        <v>152.66999999999999</v>
      </c>
      <c r="AP106" s="251">
        <f t="shared" ref="AP106:AP131" si="110">IFERROR((AO106-AVERAGE(AO$105:AO$131))/STDEV(AO$105:AO$131),"-")</f>
        <v>0.82272452690733711</v>
      </c>
      <c r="AR106" s="133"/>
      <c r="AS106" s="279"/>
      <c r="AT106" s="275"/>
      <c r="AU106" s="280"/>
      <c r="AV106" s="277"/>
    </row>
    <row r="107" spans="14:48" x14ac:dyDescent="0.25">
      <c r="N107" s="240" t="str">
        <f t="shared" si="104"/>
        <v>C</v>
      </c>
      <c r="O107" s="241" t="str">
        <f t="shared" si="89"/>
        <v>-</v>
      </c>
      <c r="P107" s="242" t="str">
        <f t="shared" si="90"/>
        <v>-</v>
      </c>
      <c r="Q107" s="251" t="str">
        <f t="shared" si="105"/>
        <v>-</v>
      </c>
      <c r="S107" s="240" t="str">
        <f t="shared" si="91"/>
        <v>C</v>
      </c>
      <c r="T107" s="241" t="str">
        <f t="shared" si="92"/>
        <v>-</v>
      </c>
      <c r="U107" s="242" t="str">
        <f t="shared" si="93"/>
        <v>-</v>
      </c>
      <c r="V107" s="251" t="str">
        <f t="shared" si="106"/>
        <v>-</v>
      </c>
      <c r="X107" s="240" t="str">
        <f t="shared" si="94"/>
        <v>C</v>
      </c>
      <c r="Y107" s="241" t="str">
        <f t="shared" si="95"/>
        <v>-</v>
      </c>
      <c r="Z107" s="242" t="str">
        <f t="shared" si="96"/>
        <v>-</v>
      </c>
      <c r="AA107" s="251" t="str">
        <f t="shared" si="107"/>
        <v>-</v>
      </c>
      <c r="AC107" s="240" t="str">
        <f t="shared" si="97"/>
        <v>C</v>
      </c>
      <c r="AD107" s="241" t="str">
        <f t="shared" si="98"/>
        <v>-</v>
      </c>
      <c r="AE107" s="242" t="str">
        <f t="shared" si="99"/>
        <v>-</v>
      </c>
      <c r="AF107" s="251" t="str">
        <f t="shared" si="108"/>
        <v>-</v>
      </c>
      <c r="AH107" s="240" t="str">
        <f t="shared" si="100"/>
        <v>C</v>
      </c>
      <c r="AI107" s="241" t="str">
        <f>$E4</f>
        <v>-</v>
      </c>
      <c r="AJ107" s="242" t="str">
        <f t="shared" si="101"/>
        <v>-</v>
      </c>
      <c r="AK107" s="251" t="str">
        <f t="shared" si="109"/>
        <v>-</v>
      </c>
      <c r="AM107" s="240" t="str">
        <f t="shared" si="102"/>
        <v>C</v>
      </c>
      <c r="AN107" s="241" t="str">
        <f>$E4</f>
        <v>-</v>
      </c>
      <c r="AO107" s="242" t="str">
        <f t="shared" si="103"/>
        <v>-</v>
      </c>
      <c r="AP107" s="251" t="str">
        <f t="shared" si="110"/>
        <v>-</v>
      </c>
      <c r="AR107" s="133"/>
      <c r="AS107" s="279"/>
      <c r="AT107" s="275"/>
      <c r="AU107" s="280"/>
      <c r="AV107" s="277"/>
    </row>
    <row r="108" spans="14:48" x14ac:dyDescent="0.25">
      <c r="N108" s="240" t="str">
        <f t="shared" si="104"/>
        <v>D</v>
      </c>
      <c r="O108" s="241">
        <f t="shared" si="89"/>
        <v>0.52</v>
      </c>
      <c r="P108" s="242">
        <f t="shared" si="90"/>
        <v>52</v>
      </c>
      <c r="Q108" s="251">
        <f t="shared" si="105"/>
        <v>-0.61559892730737786</v>
      </c>
      <c r="S108" s="240" t="str">
        <f t="shared" si="91"/>
        <v>D</v>
      </c>
      <c r="T108" s="241">
        <f t="shared" si="92"/>
        <v>0.52</v>
      </c>
      <c r="U108" s="242">
        <f t="shared" si="93"/>
        <v>52</v>
      </c>
      <c r="V108" s="251">
        <f t="shared" si="106"/>
        <v>-0.59312843426465411</v>
      </c>
      <c r="X108" s="240" t="str">
        <f t="shared" si="94"/>
        <v>D</v>
      </c>
      <c r="Y108" s="241">
        <f t="shared" si="95"/>
        <v>0.52</v>
      </c>
      <c r="Z108" s="242">
        <f t="shared" si="96"/>
        <v>52</v>
      </c>
      <c r="AA108" s="251">
        <f t="shared" si="107"/>
        <v>-0.88424588777386193</v>
      </c>
      <c r="AC108" s="240" t="str">
        <f t="shared" si="97"/>
        <v>D</v>
      </c>
      <c r="AD108" s="241">
        <f t="shared" si="98"/>
        <v>0.52</v>
      </c>
      <c r="AE108" s="242">
        <f t="shared" si="99"/>
        <v>52</v>
      </c>
      <c r="AF108" s="257">
        <f t="shared" si="108"/>
        <v>-1.3814458059718902</v>
      </c>
      <c r="AH108" s="240" t="str">
        <f t="shared" si="100"/>
        <v>D</v>
      </c>
      <c r="AI108" s="241" t="s">
        <v>187</v>
      </c>
      <c r="AJ108" s="242" t="str">
        <f t="shared" si="101"/>
        <v>-</v>
      </c>
      <c r="AK108" s="251" t="str">
        <f t="shared" si="109"/>
        <v>-</v>
      </c>
      <c r="AM108" s="240" t="str">
        <f t="shared" si="102"/>
        <v>D</v>
      </c>
      <c r="AN108" s="241" t="s">
        <v>187</v>
      </c>
      <c r="AO108" s="242" t="str">
        <f t="shared" si="103"/>
        <v>-</v>
      </c>
      <c r="AP108" s="251" t="str">
        <f t="shared" si="110"/>
        <v>-</v>
      </c>
      <c r="AR108" s="133"/>
      <c r="AS108" s="279"/>
      <c r="AT108" s="275"/>
      <c r="AU108" s="280"/>
      <c r="AV108" s="277"/>
    </row>
    <row r="109" spans="14:48" x14ac:dyDescent="0.25">
      <c r="N109" s="240" t="str">
        <f t="shared" si="104"/>
        <v>E</v>
      </c>
      <c r="O109" s="241" t="str">
        <f t="shared" si="89"/>
        <v>-</v>
      </c>
      <c r="P109" s="242" t="str">
        <f t="shared" si="90"/>
        <v>-</v>
      </c>
      <c r="Q109" s="251" t="str">
        <f t="shared" si="105"/>
        <v>-</v>
      </c>
      <c r="S109" s="240" t="str">
        <f t="shared" si="91"/>
        <v>E</v>
      </c>
      <c r="T109" s="241" t="str">
        <f t="shared" si="92"/>
        <v>-</v>
      </c>
      <c r="U109" s="242" t="str">
        <f t="shared" si="93"/>
        <v>-</v>
      </c>
      <c r="V109" s="251" t="str">
        <f t="shared" si="106"/>
        <v>-</v>
      </c>
      <c r="X109" s="240" t="str">
        <f t="shared" si="94"/>
        <v>E</v>
      </c>
      <c r="Y109" s="241" t="str">
        <f t="shared" si="95"/>
        <v>-</v>
      </c>
      <c r="Z109" s="242" t="str">
        <f t="shared" si="96"/>
        <v>-</v>
      </c>
      <c r="AA109" s="251" t="str">
        <f t="shared" si="107"/>
        <v>-</v>
      </c>
      <c r="AC109" s="240" t="str">
        <f t="shared" si="97"/>
        <v>E</v>
      </c>
      <c r="AD109" s="241" t="str">
        <f t="shared" si="98"/>
        <v>-</v>
      </c>
      <c r="AE109" s="242" t="str">
        <f t="shared" si="99"/>
        <v>-</v>
      </c>
      <c r="AF109" s="251" t="str">
        <f t="shared" si="108"/>
        <v>-</v>
      </c>
      <c r="AH109" s="240" t="str">
        <f t="shared" si="100"/>
        <v>E</v>
      </c>
      <c r="AI109" s="241" t="str">
        <f t="shared" ref="AI109:AI122" si="111">$E6</f>
        <v>-</v>
      </c>
      <c r="AJ109" s="242" t="str">
        <f t="shared" si="101"/>
        <v>-</v>
      </c>
      <c r="AK109" s="251" t="str">
        <f t="shared" si="109"/>
        <v>-</v>
      </c>
      <c r="AM109" s="240" t="str">
        <f t="shared" si="102"/>
        <v>E</v>
      </c>
      <c r="AN109" s="241" t="str">
        <f t="shared" ref="AN109:AN122" si="112">$E6</f>
        <v>-</v>
      </c>
      <c r="AO109" s="242" t="str">
        <f t="shared" si="103"/>
        <v>-</v>
      </c>
      <c r="AP109" s="251" t="str">
        <f t="shared" si="110"/>
        <v>-</v>
      </c>
      <c r="AR109" s="133"/>
      <c r="AS109" s="279"/>
      <c r="AT109" s="275"/>
      <c r="AU109" s="280"/>
      <c r="AV109" s="277"/>
    </row>
    <row r="110" spans="14:48" x14ac:dyDescent="0.25">
      <c r="N110" s="240" t="str">
        <f t="shared" si="104"/>
        <v>F</v>
      </c>
      <c r="O110" s="241" t="str">
        <f t="shared" si="89"/>
        <v>-</v>
      </c>
      <c r="P110" s="242" t="str">
        <f t="shared" si="90"/>
        <v>-</v>
      </c>
      <c r="Q110" s="251" t="str">
        <f t="shared" si="105"/>
        <v>-</v>
      </c>
      <c r="S110" s="240" t="str">
        <f t="shared" si="91"/>
        <v>F</v>
      </c>
      <c r="T110" s="241" t="str">
        <f t="shared" si="92"/>
        <v>-</v>
      </c>
      <c r="U110" s="242" t="str">
        <f t="shared" si="93"/>
        <v>-</v>
      </c>
      <c r="V110" s="251" t="str">
        <f t="shared" si="106"/>
        <v>-</v>
      </c>
      <c r="X110" s="240" t="str">
        <f t="shared" si="94"/>
        <v>F</v>
      </c>
      <c r="Y110" s="241" t="str">
        <f t="shared" si="95"/>
        <v>-</v>
      </c>
      <c r="Z110" s="242" t="str">
        <f t="shared" si="96"/>
        <v>-</v>
      </c>
      <c r="AA110" s="251" t="str">
        <f t="shared" si="107"/>
        <v>-</v>
      </c>
      <c r="AC110" s="240" t="str">
        <f t="shared" si="97"/>
        <v>F</v>
      </c>
      <c r="AD110" s="241" t="str">
        <f t="shared" si="98"/>
        <v>-</v>
      </c>
      <c r="AE110" s="242" t="str">
        <f t="shared" si="99"/>
        <v>-</v>
      </c>
      <c r="AF110" s="251" t="str">
        <f t="shared" si="108"/>
        <v>-</v>
      </c>
      <c r="AH110" s="240" t="str">
        <f t="shared" si="100"/>
        <v>F</v>
      </c>
      <c r="AI110" s="241" t="str">
        <f t="shared" si="111"/>
        <v>-</v>
      </c>
      <c r="AJ110" s="242" t="str">
        <f t="shared" si="101"/>
        <v>-</v>
      </c>
      <c r="AK110" s="251" t="str">
        <f t="shared" si="109"/>
        <v>-</v>
      </c>
      <c r="AM110" s="240" t="str">
        <f t="shared" si="102"/>
        <v>F</v>
      </c>
      <c r="AN110" s="241" t="str">
        <f t="shared" si="112"/>
        <v>-</v>
      </c>
      <c r="AO110" s="242" t="str">
        <f t="shared" si="103"/>
        <v>-</v>
      </c>
      <c r="AP110" s="251" t="str">
        <f t="shared" si="110"/>
        <v>-</v>
      </c>
      <c r="AR110" s="133"/>
      <c r="AS110" s="279"/>
      <c r="AT110" s="275"/>
      <c r="AU110" s="280"/>
      <c r="AV110" s="277"/>
    </row>
    <row r="111" spans="14:48" x14ac:dyDescent="0.25">
      <c r="N111" s="240" t="str">
        <f t="shared" si="104"/>
        <v>G</v>
      </c>
      <c r="O111" s="241" t="str">
        <f t="shared" si="89"/>
        <v>-</v>
      </c>
      <c r="P111" s="242" t="str">
        <f t="shared" si="90"/>
        <v>-</v>
      </c>
      <c r="Q111" s="251" t="str">
        <f t="shared" si="105"/>
        <v>-</v>
      </c>
      <c r="S111" s="240" t="str">
        <f t="shared" si="91"/>
        <v>G</v>
      </c>
      <c r="T111" s="241" t="str">
        <f t="shared" si="92"/>
        <v>-</v>
      </c>
      <c r="U111" s="242" t="str">
        <f t="shared" si="93"/>
        <v>-</v>
      </c>
      <c r="V111" s="251" t="str">
        <f t="shared" si="106"/>
        <v>-</v>
      </c>
      <c r="X111" s="240" t="str">
        <f t="shared" si="94"/>
        <v>G</v>
      </c>
      <c r="Y111" s="241" t="str">
        <f t="shared" si="95"/>
        <v>-</v>
      </c>
      <c r="Z111" s="242" t="str">
        <f t="shared" si="96"/>
        <v>-</v>
      </c>
      <c r="AA111" s="251" t="str">
        <f t="shared" si="107"/>
        <v>-</v>
      </c>
      <c r="AC111" s="240" t="str">
        <f t="shared" si="97"/>
        <v>G</v>
      </c>
      <c r="AD111" s="241" t="str">
        <f t="shared" si="98"/>
        <v>-</v>
      </c>
      <c r="AE111" s="242" t="str">
        <f t="shared" si="99"/>
        <v>-</v>
      </c>
      <c r="AF111" s="251" t="str">
        <f t="shared" si="108"/>
        <v>-</v>
      </c>
      <c r="AH111" s="240" t="str">
        <f t="shared" si="100"/>
        <v>G</v>
      </c>
      <c r="AI111" s="241" t="str">
        <f t="shared" si="111"/>
        <v>-</v>
      </c>
      <c r="AJ111" s="242" t="str">
        <f t="shared" si="101"/>
        <v>-</v>
      </c>
      <c r="AK111" s="251" t="str">
        <f t="shared" si="109"/>
        <v>-</v>
      </c>
      <c r="AM111" s="240" t="str">
        <f t="shared" si="102"/>
        <v>G</v>
      </c>
      <c r="AN111" s="241" t="str">
        <f t="shared" si="112"/>
        <v>-</v>
      </c>
      <c r="AO111" s="242" t="str">
        <f t="shared" si="103"/>
        <v>-</v>
      </c>
      <c r="AP111" s="251" t="str">
        <f t="shared" si="110"/>
        <v>-</v>
      </c>
      <c r="AR111" s="133"/>
      <c r="AS111" s="279"/>
      <c r="AT111" s="275"/>
      <c r="AU111" s="280"/>
      <c r="AV111" s="277"/>
    </row>
    <row r="112" spans="14:48" x14ac:dyDescent="0.25">
      <c r="N112" s="240" t="str">
        <f t="shared" si="104"/>
        <v>H</v>
      </c>
      <c r="O112" s="241" t="str">
        <f t="shared" si="89"/>
        <v>-</v>
      </c>
      <c r="P112" s="242" t="str">
        <f t="shared" si="90"/>
        <v>-</v>
      </c>
      <c r="Q112" s="251" t="str">
        <f t="shared" si="105"/>
        <v>-</v>
      </c>
      <c r="S112" s="240" t="str">
        <f t="shared" si="91"/>
        <v>H</v>
      </c>
      <c r="T112" s="241" t="str">
        <f t="shared" si="92"/>
        <v>-</v>
      </c>
      <c r="U112" s="242" t="str">
        <f t="shared" si="93"/>
        <v>-</v>
      </c>
      <c r="V112" s="251" t="str">
        <f t="shared" si="106"/>
        <v>-</v>
      </c>
      <c r="X112" s="240" t="str">
        <f t="shared" si="94"/>
        <v>H</v>
      </c>
      <c r="Y112" s="241" t="str">
        <f t="shared" si="95"/>
        <v>-</v>
      </c>
      <c r="Z112" s="242" t="str">
        <f t="shared" si="96"/>
        <v>-</v>
      </c>
      <c r="AA112" s="251" t="str">
        <f t="shared" si="107"/>
        <v>-</v>
      </c>
      <c r="AC112" s="240" t="str">
        <f t="shared" si="97"/>
        <v>H</v>
      </c>
      <c r="AD112" s="241" t="str">
        <f t="shared" si="98"/>
        <v>-</v>
      </c>
      <c r="AE112" s="242" t="str">
        <f t="shared" si="99"/>
        <v>-</v>
      </c>
      <c r="AF112" s="251" t="str">
        <f t="shared" si="108"/>
        <v>-</v>
      </c>
      <c r="AH112" s="240" t="str">
        <f t="shared" si="100"/>
        <v>H</v>
      </c>
      <c r="AI112" s="241" t="str">
        <f t="shared" si="111"/>
        <v>-</v>
      </c>
      <c r="AJ112" s="242" t="str">
        <f t="shared" si="101"/>
        <v>-</v>
      </c>
      <c r="AK112" s="251" t="str">
        <f t="shared" si="109"/>
        <v>-</v>
      </c>
      <c r="AM112" s="240" t="str">
        <f t="shared" si="102"/>
        <v>H</v>
      </c>
      <c r="AN112" s="241" t="str">
        <f t="shared" si="112"/>
        <v>-</v>
      </c>
      <c r="AO112" s="242" t="str">
        <f t="shared" si="103"/>
        <v>-</v>
      </c>
      <c r="AP112" s="251" t="str">
        <f t="shared" si="110"/>
        <v>-</v>
      </c>
      <c r="AR112" s="133"/>
      <c r="AS112" s="279"/>
      <c r="AT112" s="275"/>
      <c r="AU112" s="280"/>
      <c r="AV112" s="277"/>
    </row>
    <row r="113" spans="14:48" x14ac:dyDescent="0.25">
      <c r="N113" s="240" t="str">
        <f t="shared" si="104"/>
        <v>I</v>
      </c>
      <c r="O113" s="241" t="str">
        <f t="shared" si="89"/>
        <v>-</v>
      </c>
      <c r="P113" s="242" t="str">
        <f t="shared" si="90"/>
        <v>-</v>
      </c>
      <c r="Q113" s="251" t="str">
        <f t="shared" si="105"/>
        <v>-</v>
      </c>
      <c r="S113" s="240" t="str">
        <f t="shared" si="91"/>
        <v>I</v>
      </c>
      <c r="T113" s="241" t="str">
        <f t="shared" si="92"/>
        <v>-</v>
      </c>
      <c r="U113" s="242" t="str">
        <f t="shared" si="93"/>
        <v>-</v>
      </c>
      <c r="V113" s="251" t="str">
        <f t="shared" si="106"/>
        <v>-</v>
      </c>
      <c r="X113" s="240" t="str">
        <f t="shared" si="94"/>
        <v>I</v>
      </c>
      <c r="Y113" s="241" t="str">
        <f t="shared" si="95"/>
        <v>-</v>
      </c>
      <c r="Z113" s="242" t="str">
        <f t="shared" si="96"/>
        <v>-</v>
      </c>
      <c r="AA113" s="251" t="str">
        <f t="shared" si="107"/>
        <v>-</v>
      </c>
      <c r="AC113" s="240" t="str">
        <f t="shared" si="97"/>
        <v>I</v>
      </c>
      <c r="AD113" s="241" t="str">
        <f t="shared" si="98"/>
        <v>-</v>
      </c>
      <c r="AE113" s="242" t="str">
        <f t="shared" si="99"/>
        <v>-</v>
      </c>
      <c r="AF113" s="251" t="str">
        <f t="shared" si="108"/>
        <v>-</v>
      </c>
      <c r="AH113" s="240" t="str">
        <f t="shared" si="100"/>
        <v>I</v>
      </c>
      <c r="AI113" s="241" t="str">
        <f t="shared" si="111"/>
        <v>-</v>
      </c>
      <c r="AJ113" s="242" t="str">
        <f t="shared" si="101"/>
        <v>-</v>
      </c>
      <c r="AK113" s="251" t="str">
        <f t="shared" si="109"/>
        <v>-</v>
      </c>
      <c r="AM113" s="240" t="str">
        <f t="shared" si="102"/>
        <v>I</v>
      </c>
      <c r="AN113" s="241" t="str">
        <f t="shared" si="112"/>
        <v>-</v>
      </c>
      <c r="AO113" s="242" t="str">
        <f t="shared" si="103"/>
        <v>-</v>
      </c>
      <c r="AP113" s="251" t="str">
        <f t="shared" si="110"/>
        <v>-</v>
      </c>
      <c r="AR113" s="133"/>
      <c r="AS113" s="279"/>
      <c r="AT113" s="275"/>
      <c r="AU113" s="280"/>
      <c r="AV113" s="277"/>
    </row>
    <row r="114" spans="14:48" x14ac:dyDescent="0.25">
      <c r="N114" s="240" t="str">
        <f t="shared" si="104"/>
        <v>J</v>
      </c>
      <c r="O114" s="241">
        <f t="shared" si="89"/>
        <v>1.5350000000000001</v>
      </c>
      <c r="P114" s="242">
        <f t="shared" si="90"/>
        <v>153.5</v>
      </c>
      <c r="Q114" s="251">
        <f t="shared" si="105"/>
        <v>0.36239871112332006</v>
      </c>
      <c r="S114" s="240" t="str">
        <f t="shared" si="91"/>
        <v>J</v>
      </c>
      <c r="T114" s="241">
        <f t="shared" si="92"/>
        <v>1.5350000000000001</v>
      </c>
      <c r="U114" s="242">
        <f t="shared" si="93"/>
        <v>153.5</v>
      </c>
      <c r="V114" s="251">
        <f t="shared" si="106"/>
        <v>1.1571360881138726</v>
      </c>
      <c r="X114" s="240" t="str">
        <f t="shared" si="94"/>
        <v>J</v>
      </c>
      <c r="Y114" s="241">
        <f t="shared" si="95"/>
        <v>1.5350000000000001</v>
      </c>
      <c r="Z114" s="242">
        <f t="shared" si="96"/>
        <v>153.5</v>
      </c>
      <c r="AA114" s="251">
        <f t="shared" si="107"/>
        <v>1.0719041363981618</v>
      </c>
      <c r="AC114" s="240" t="str">
        <f t="shared" si="97"/>
        <v>J</v>
      </c>
      <c r="AD114" s="241">
        <f t="shared" si="98"/>
        <v>1.5350000000000001</v>
      </c>
      <c r="AE114" s="242">
        <f t="shared" si="99"/>
        <v>153.5</v>
      </c>
      <c r="AF114" s="251">
        <f t="shared" si="108"/>
        <v>1.0006945112602674</v>
      </c>
      <c r="AH114" s="240" t="str">
        <f t="shared" si="100"/>
        <v>J</v>
      </c>
      <c r="AI114" s="241">
        <f t="shared" si="111"/>
        <v>1.5350000000000001</v>
      </c>
      <c r="AJ114" s="242">
        <f t="shared" si="101"/>
        <v>153.5</v>
      </c>
      <c r="AK114" s="251">
        <f t="shared" si="109"/>
        <v>0.88010135563442138</v>
      </c>
      <c r="AM114" s="240" t="str">
        <f t="shared" si="102"/>
        <v>J</v>
      </c>
      <c r="AN114" s="241">
        <f t="shared" si="112"/>
        <v>1.5350000000000001</v>
      </c>
      <c r="AO114" s="242">
        <f t="shared" si="103"/>
        <v>153.5</v>
      </c>
      <c r="AP114" s="251">
        <f t="shared" si="110"/>
        <v>0.86441961818091984</v>
      </c>
      <c r="AR114" s="133"/>
      <c r="AS114" s="279"/>
      <c r="AT114" s="275"/>
      <c r="AU114" s="280"/>
      <c r="AV114" s="277"/>
    </row>
    <row r="115" spans="14:48" x14ac:dyDescent="0.25">
      <c r="N115" s="240" t="str">
        <f t="shared" si="104"/>
        <v>K</v>
      </c>
      <c r="O115" s="241" t="str">
        <f t="shared" si="89"/>
        <v>-</v>
      </c>
      <c r="P115" s="242" t="str">
        <f t="shared" si="90"/>
        <v>-</v>
      </c>
      <c r="Q115" s="251" t="str">
        <f t="shared" si="105"/>
        <v>-</v>
      </c>
      <c r="S115" s="240" t="str">
        <f t="shared" si="91"/>
        <v>K</v>
      </c>
      <c r="T115" s="241" t="str">
        <f t="shared" si="92"/>
        <v>-</v>
      </c>
      <c r="U115" s="242" t="str">
        <f t="shared" si="93"/>
        <v>-</v>
      </c>
      <c r="V115" s="251" t="str">
        <f t="shared" si="106"/>
        <v>-</v>
      </c>
      <c r="X115" s="240" t="str">
        <f t="shared" si="94"/>
        <v>K</v>
      </c>
      <c r="Y115" s="241" t="str">
        <f t="shared" si="95"/>
        <v>-</v>
      </c>
      <c r="Z115" s="242" t="str">
        <f t="shared" si="96"/>
        <v>-</v>
      </c>
      <c r="AA115" s="251" t="str">
        <f t="shared" si="107"/>
        <v>-</v>
      </c>
      <c r="AC115" s="240" t="str">
        <f t="shared" si="97"/>
        <v>K</v>
      </c>
      <c r="AD115" s="241" t="str">
        <f t="shared" si="98"/>
        <v>-</v>
      </c>
      <c r="AE115" s="242" t="str">
        <f t="shared" si="99"/>
        <v>-</v>
      </c>
      <c r="AF115" s="251" t="str">
        <f t="shared" si="108"/>
        <v>-</v>
      </c>
      <c r="AH115" s="240" t="str">
        <f t="shared" si="100"/>
        <v>K</v>
      </c>
      <c r="AI115" s="241" t="str">
        <f t="shared" si="111"/>
        <v>-</v>
      </c>
      <c r="AJ115" s="242" t="str">
        <f t="shared" si="101"/>
        <v>-</v>
      </c>
      <c r="AK115" s="251" t="str">
        <f t="shared" si="109"/>
        <v>-</v>
      </c>
      <c r="AM115" s="240" t="str">
        <f t="shared" si="102"/>
        <v>K</v>
      </c>
      <c r="AN115" s="241" t="str">
        <f t="shared" si="112"/>
        <v>-</v>
      </c>
      <c r="AO115" s="242" t="str">
        <f t="shared" si="103"/>
        <v>-</v>
      </c>
      <c r="AP115" s="251" t="str">
        <f t="shared" si="110"/>
        <v>-</v>
      </c>
      <c r="AR115" s="133"/>
      <c r="AS115" s="279"/>
      <c r="AT115" s="275"/>
      <c r="AU115" s="280"/>
      <c r="AV115" s="277"/>
    </row>
    <row r="116" spans="14:48" x14ac:dyDescent="0.25">
      <c r="N116" s="240" t="str">
        <f t="shared" si="104"/>
        <v>L</v>
      </c>
      <c r="O116" s="241" t="str">
        <f t="shared" si="89"/>
        <v>-</v>
      </c>
      <c r="P116" s="242" t="str">
        <f t="shared" si="90"/>
        <v>-</v>
      </c>
      <c r="Q116" s="251" t="str">
        <f t="shared" si="105"/>
        <v>-</v>
      </c>
      <c r="S116" s="240" t="str">
        <f t="shared" si="91"/>
        <v>L</v>
      </c>
      <c r="T116" s="241" t="str">
        <f t="shared" si="92"/>
        <v>-</v>
      </c>
      <c r="U116" s="242" t="str">
        <f t="shared" si="93"/>
        <v>-</v>
      </c>
      <c r="V116" s="251" t="str">
        <f t="shared" si="106"/>
        <v>-</v>
      </c>
      <c r="X116" s="240" t="str">
        <f t="shared" si="94"/>
        <v>L</v>
      </c>
      <c r="Y116" s="241" t="str">
        <f t="shared" si="95"/>
        <v>-</v>
      </c>
      <c r="Z116" s="242" t="str">
        <f t="shared" si="96"/>
        <v>-</v>
      </c>
      <c r="AA116" s="251" t="str">
        <f t="shared" si="107"/>
        <v>-</v>
      </c>
      <c r="AC116" s="240" t="str">
        <f t="shared" si="97"/>
        <v>L</v>
      </c>
      <c r="AD116" s="241" t="str">
        <f t="shared" si="98"/>
        <v>-</v>
      </c>
      <c r="AE116" s="242" t="str">
        <f t="shared" si="99"/>
        <v>-</v>
      </c>
      <c r="AF116" s="251" t="str">
        <f t="shared" si="108"/>
        <v>-</v>
      </c>
      <c r="AH116" s="240" t="str">
        <f t="shared" si="100"/>
        <v>L</v>
      </c>
      <c r="AI116" s="241" t="str">
        <f t="shared" si="111"/>
        <v>-</v>
      </c>
      <c r="AJ116" s="242" t="str">
        <f t="shared" si="101"/>
        <v>-</v>
      </c>
      <c r="AK116" s="251" t="str">
        <f t="shared" si="109"/>
        <v>-</v>
      </c>
      <c r="AM116" s="240" t="str">
        <f t="shared" si="102"/>
        <v>L</v>
      </c>
      <c r="AN116" s="241" t="str">
        <f t="shared" si="112"/>
        <v>-</v>
      </c>
      <c r="AO116" s="242" t="str">
        <f t="shared" si="103"/>
        <v>-</v>
      </c>
      <c r="AP116" s="251" t="str">
        <f t="shared" si="110"/>
        <v>-</v>
      </c>
      <c r="AR116" s="133"/>
      <c r="AS116" s="279"/>
      <c r="AT116" s="275"/>
      <c r="AU116" s="280"/>
      <c r="AV116" s="277"/>
    </row>
    <row r="117" spans="14:48" x14ac:dyDescent="0.25">
      <c r="N117" s="240" t="str">
        <f t="shared" si="104"/>
        <v>M</v>
      </c>
      <c r="O117" s="241" t="str">
        <f t="shared" si="89"/>
        <v>-</v>
      </c>
      <c r="P117" s="242" t="str">
        <f t="shared" si="90"/>
        <v>-</v>
      </c>
      <c r="Q117" s="251" t="str">
        <f t="shared" si="105"/>
        <v>-</v>
      </c>
      <c r="S117" s="240" t="str">
        <f t="shared" si="91"/>
        <v>M</v>
      </c>
      <c r="T117" s="241" t="str">
        <f t="shared" si="92"/>
        <v>-</v>
      </c>
      <c r="U117" s="242" t="str">
        <f t="shared" si="93"/>
        <v>-</v>
      </c>
      <c r="V117" s="251" t="str">
        <f t="shared" si="106"/>
        <v>-</v>
      </c>
      <c r="X117" s="240" t="str">
        <f t="shared" si="94"/>
        <v>M</v>
      </c>
      <c r="Y117" s="241" t="str">
        <f t="shared" si="95"/>
        <v>-</v>
      </c>
      <c r="Z117" s="242" t="str">
        <f t="shared" si="96"/>
        <v>-</v>
      </c>
      <c r="AA117" s="251" t="str">
        <f t="shared" si="107"/>
        <v>-</v>
      </c>
      <c r="AC117" s="240" t="str">
        <f t="shared" si="97"/>
        <v>M</v>
      </c>
      <c r="AD117" s="241" t="str">
        <f t="shared" si="98"/>
        <v>-</v>
      </c>
      <c r="AE117" s="242" t="str">
        <f t="shared" si="99"/>
        <v>-</v>
      </c>
      <c r="AF117" s="251" t="str">
        <f t="shared" si="108"/>
        <v>-</v>
      </c>
      <c r="AH117" s="240" t="str">
        <f t="shared" si="100"/>
        <v>M</v>
      </c>
      <c r="AI117" s="241" t="str">
        <f t="shared" si="111"/>
        <v>-</v>
      </c>
      <c r="AJ117" s="242" t="str">
        <f t="shared" si="101"/>
        <v>-</v>
      </c>
      <c r="AK117" s="251" t="str">
        <f t="shared" si="109"/>
        <v>-</v>
      </c>
      <c r="AM117" s="240" t="str">
        <f t="shared" si="102"/>
        <v>M</v>
      </c>
      <c r="AN117" s="241" t="str">
        <f t="shared" si="112"/>
        <v>-</v>
      </c>
      <c r="AO117" s="242" t="str">
        <f t="shared" si="103"/>
        <v>-</v>
      </c>
      <c r="AP117" s="251" t="str">
        <f t="shared" si="110"/>
        <v>-</v>
      </c>
      <c r="AR117" s="133"/>
      <c r="AS117" s="279"/>
      <c r="AT117" s="275"/>
      <c r="AU117" s="280"/>
      <c r="AV117" s="277"/>
    </row>
    <row r="118" spans="14:48" x14ac:dyDescent="0.25">
      <c r="N118" s="240" t="str">
        <f t="shared" si="104"/>
        <v>N</v>
      </c>
      <c r="O118" s="241" t="str">
        <f t="shared" si="89"/>
        <v>-</v>
      </c>
      <c r="P118" s="242" t="str">
        <f t="shared" si="90"/>
        <v>-</v>
      </c>
      <c r="Q118" s="251" t="str">
        <f t="shared" si="105"/>
        <v>-</v>
      </c>
      <c r="S118" s="240" t="str">
        <f t="shared" si="91"/>
        <v>N</v>
      </c>
      <c r="T118" s="241" t="str">
        <f t="shared" si="92"/>
        <v>-</v>
      </c>
      <c r="U118" s="242" t="str">
        <f t="shared" si="93"/>
        <v>-</v>
      </c>
      <c r="V118" s="251" t="str">
        <f t="shared" si="106"/>
        <v>-</v>
      </c>
      <c r="X118" s="240" t="str">
        <f t="shared" si="94"/>
        <v>N</v>
      </c>
      <c r="Y118" s="241" t="str">
        <f t="shared" si="95"/>
        <v>-</v>
      </c>
      <c r="Z118" s="242" t="str">
        <f t="shared" si="96"/>
        <v>-</v>
      </c>
      <c r="AA118" s="251" t="str">
        <f t="shared" si="107"/>
        <v>-</v>
      </c>
      <c r="AC118" s="240" t="str">
        <f t="shared" si="97"/>
        <v>N</v>
      </c>
      <c r="AD118" s="241" t="str">
        <f t="shared" si="98"/>
        <v>-</v>
      </c>
      <c r="AE118" s="242" t="str">
        <f t="shared" si="99"/>
        <v>-</v>
      </c>
      <c r="AF118" s="251" t="str">
        <f t="shared" si="108"/>
        <v>-</v>
      </c>
      <c r="AH118" s="240" t="str">
        <f t="shared" si="100"/>
        <v>N</v>
      </c>
      <c r="AI118" s="241" t="str">
        <f t="shared" si="111"/>
        <v>-</v>
      </c>
      <c r="AJ118" s="242" t="str">
        <f t="shared" si="101"/>
        <v>-</v>
      </c>
      <c r="AK118" s="251" t="str">
        <f t="shared" si="109"/>
        <v>-</v>
      </c>
      <c r="AM118" s="240" t="str">
        <f t="shared" si="102"/>
        <v>N</v>
      </c>
      <c r="AN118" s="241" t="str">
        <f t="shared" si="112"/>
        <v>-</v>
      </c>
      <c r="AO118" s="242" t="str">
        <f t="shared" si="103"/>
        <v>-</v>
      </c>
      <c r="AP118" s="251" t="str">
        <f t="shared" si="110"/>
        <v>-</v>
      </c>
      <c r="AR118" s="133"/>
      <c r="AS118" s="279"/>
      <c r="AT118" s="275"/>
      <c r="AU118" s="280"/>
      <c r="AV118" s="277"/>
    </row>
    <row r="119" spans="14:48" x14ac:dyDescent="0.25">
      <c r="N119" s="240" t="str">
        <f t="shared" si="104"/>
        <v>O</v>
      </c>
      <c r="O119" s="241" t="str">
        <f t="shared" si="89"/>
        <v>-</v>
      </c>
      <c r="P119" s="242" t="str">
        <f t="shared" si="90"/>
        <v>-</v>
      </c>
      <c r="Q119" s="251" t="str">
        <f t="shared" si="105"/>
        <v>-</v>
      </c>
      <c r="S119" s="240" t="str">
        <f t="shared" si="91"/>
        <v>O</v>
      </c>
      <c r="T119" s="241" t="str">
        <f t="shared" si="92"/>
        <v>-</v>
      </c>
      <c r="U119" s="242" t="str">
        <f t="shared" si="93"/>
        <v>-</v>
      </c>
      <c r="V119" s="251" t="str">
        <f t="shared" si="106"/>
        <v>-</v>
      </c>
      <c r="X119" s="240" t="str">
        <f t="shared" si="94"/>
        <v>O</v>
      </c>
      <c r="Y119" s="241" t="str">
        <f t="shared" si="95"/>
        <v>-</v>
      </c>
      <c r="Z119" s="242" t="str">
        <f t="shared" si="96"/>
        <v>-</v>
      </c>
      <c r="AA119" s="251" t="str">
        <f t="shared" si="107"/>
        <v>-</v>
      </c>
      <c r="AC119" s="240" t="str">
        <f t="shared" si="97"/>
        <v>O</v>
      </c>
      <c r="AD119" s="241" t="str">
        <f t="shared" si="98"/>
        <v>-</v>
      </c>
      <c r="AE119" s="242" t="str">
        <f t="shared" si="99"/>
        <v>-</v>
      </c>
      <c r="AF119" s="251" t="str">
        <f t="shared" si="108"/>
        <v>-</v>
      </c>
      <c r="AH119" s="240" t="str">
        <f t="shared" si="100"/>
        <v>O</v>
      </c>
      <c r="AI119" s="241" t="str">
        <f t="shared" si="111"/>
        <v>-</v>
      </c>
      <c r="AJ119" s="242" t="str">
        <f t="shared" si="101"/>
        <v>-</v>
      </c>
      <c r="AK119" s="251" t="str">
        <f t="shared" si="109"/>
        <v>-</v>
      </c>
      <c r="AM119" s="240" t="str">
        <f t="shared" si="102"/>
        <v>O</v>
      </c>
      <c r="AN119" s="241" t="str">
        <f t="shared" si="112"/>
        <v>-</v>
      </c>
      <c r="AO119" s="242" t="str">
        <f t="shared" si="103"/>
        <v>-</v>
      </c>
      <c r="AP119" s="251" t="str">
        <f t="shared" si="110"/>
        <v>-</v>
      </c>
      <c r="AR119" s="133"/>
      <c r="AS119" s="279"/>
      <c r="AT119" s="275"/>
      <c r="AU119" s="280"/>
      <c r="AV119" s="277"/>
    </row>
    <row r="120" spans="14:48" x14ac:dyDescent="0.25">
      <c r="N120" s="240" t="str">
        <f t="shared" si="104"/>
        <v>P</v>
      </c>
      <c r="O120" s="241" t="str">
        <f t="shared" si="89"/>
        <v>-</v>
      </c>
      <c r="P120" s="242" t="str">
        <f t="shared" si="90"/>
        <v>-</v>
      </c>
      <c r="Q120" s="251" t="str">
        <f t="shared" si="105"/>
        <v>-</v>
      </c>
      <c r="S120" s="240" t="str">
        <f t="shared" si="91"/>
        <v>P</v>
      </c>
      <c r="T120" s="241" t="str">
        <f t="shared" si="92"/>
        <v>-</v>
      </c>
      <c r="U120" s="242" t="str">
        <f t="shared" si="93"/>
        <v>-</v>
      </c>
      <c r="V120" s="251" t="str">
        <f t="shared" si="106"/>
        <v>-</v>
      </c>
      <c r="X120" s="240" t="str">
        <f t="shared" si="94"/>
        <v>P</v>
      </c>
      <c r="Y120" s="241" t="str">
        <f t="shared" si="95"/>
        <v>-</v>
      </c>
      <c r="Z120" s="242" t="str">
        <f t="shared" si="96"/>
        <v>-</v>
      </c>
      <c r="AA120" s="251" t="str">
        <f t="shared" si="107"/>
        <v>-</v>
      </c>
      <c r="AC120" s="240" t="str">
        <f t="shared" si="97"/>
        <v>P</v>
      </c>
      <c r="AD120" s="241" t="str">
        <f t="shared" si="98"/>
        <v>-</v>
      </c>
      <c r="AE120" s="242" t="str">
        <f t="shared" si="99"/>
        <v>-</v>
      </c>
      <c r="AF120" s="251" t="str">
        <f t="shared" si="108"/>
        <v>-</v>
      </c>
      <c r="AH120" s="240" t="str">
        <f t="shared" si="100"/>
        <v>P</v>
      </c>
      <c r="AI120" s="241" t="str">
        <f t="shared" si="111"/>
        <v>-</v>
      </c>
      <c r="AJ120" s="242" t="str">
        <f t="shared" si="101"/>
        <v>-</v>
      </c>
      <c r="AK120" s="251" t="str">
        <f t="shared" si="109"/>
        <v>-</v>
      </c>
      <c r="AM120" s="240" t="str">
        <f t="shared" si="102"/>
        <v>P</v>
      </c>
      <c r="AN120" s="241" t="str">
        <f t="shared" si="112"/>
        <v>-</v>
      </c>
      <c r="AO120" s="242" t="str">
        <f t="shared" si="103"/>
        <v>-</v>
      </c>
      <c r="AP120" s="251" t="str">
        <f t="shared" si="110"/>
        <v>-</v>
      </c>
      <c r="AR120" s="133"/>
      <c r="AS120" s="279"/>
      <c r="AT120" s="275"/>
      <c r="AU120" s="280"/>
      <c r="AV120" s="277"/>
    </row>
    <row r="121" spans="14:48" x14ac:dyDescent="0.25">
      <c r="N121" s="240" t="str">
        <f t="shared" si="104"/>
        <v>Q</v>
      </c>
      <c r="O121" s="241" t="str">
        <f t="shared" si="89"/>
        <v>-</v>
      </c>
      <c r="P121" s="242" t="str">
        <f t="shared" si="90"/>
        <v>-</v>
      </c>
      <c r="Q121" s="251" t="str">
        <f t="shared" si="105"/>
        <v>-</v>
      </c>
      <c r="S121" s="240" t="str">
        <f t="shared" si="91"/>
        <v>Q</v>
      </c>
      <c r="T121" s="241" t="str">
        <f t="shared" si="92"/>
        <v>-</v>
      </c>
      <c r="U121" s="242" t="str">
        <f t="shared" si="93"/>
        <v>-</v>
      </c>
      <c r="V121" s="251" t="str">
        <f t="shared" si="106"/>
        <v>-</v>
      </c>
      <c r="X121" s="240" t="str">
        <f t="shared" si="94"/>
        <v>Q</v>
      </c>
      <c r="Y121" s="241" t="str">
        <f t="shared" si="95"/>
        <v>-</v>
      </c>
      <c r="Z121" s="242" t="str">
        <f t="shared" si="96"/>
        <v>-</v>
      </c>
      <c r="AA121" s="251" t="str">
        <f t="shared" si="107"/>
        <v>-</v>
      </c>
      <c r="AC121" s="240" t="str">
        <f t="shared" si="97"/>
        <v>Q</v>
      </c>
      <c r="AD121" s="241" t="str">
        <f t="shared" si="98"/>
        <v>-</v>
      </c>
      <c r="AE121" s="242" t="str">
        <f t="shared" si="99"/>
        <v>-</v>
      </c>
      <c r="AF121" s="251" t="str">
        <f t="shared" si="108"/>
        <v>-</v>
      </c>
      <c r="AH121" s="240" t="str">
        <f t="shared" si="100"/>
        <v>Q</v>
      </c>
      <c r="AI121" s="241" t="str">
        <f t="shared" si="111"/>
        <v>-</v>
      </c>
      <c r="AJ121" s="242" t="str">
        <f t="shared" si="101"/>
        <v>-</v>
      </c>
      <c r="AK121" s="251" t="str">
        <f t="shared" si="109"/>
        <v>-</v>
      </c>
      <c r="AM121" s="240" t="str">
        <f t="shared" si="102"/>
        <v>Q</v>
      </c>
      <c r="AN121" s="241" t="str">
        <f t="shared" si="112"/>
        <v>-</v>
      </c>
      <c r="AO121" s="242" t="str">
        <f t="shared" si="103"/>
        <v>-</v>
      </c>
      <c r="AP121" s="251" t="str">
        <f t="shared" si="110"/>
        <v>-</v>
      </c>
      <c r="AR121" s="133"/>
      <c r="AS121" s="279"/>
      <c r="AT121" s="275"/>
      <c r="AU121" s="280"/>
      <c r="AV121" s="277"/>
    </row>
    <row r="122" spans="14:48" x14ac:dyDescent="0.25">
      <c r="N122" s="240" t="str">
        <f t="shared" si="104"/>
        <v>R</v>
      </c>
      <c r="O122" s="241" t="str">
        <f t="shared" si="89"/>
        <v>-</v>
      </c>
      <c r="P122" s="242" t="str">
        <f t="shared" si="90"/>
        <v>-</v>
      </c>
      <c r="Q122" s="251" t="str">
        <f t="shared" si="105"/>
        <v>-</v>
      </c>
      <c r="S122" s="240" t="str">
        <f t="shared" si="91"/>
        <v>R</v>
      </c>
      <c r="T122" s="241" t="str">
        <f t="shared" si="92"/>
        <v>-</v>
      </c>
      <c r="U122" s="242" t="str">
        <f t="shared" si="93"/>
        <v>-</v>
      </c>
      <c r="V122" s="251" t="str">
        <f t="shared" si="106"/>
        <v>-</v>
      </c>
      <c r="X122" s="240" t="str">
        <f t="shared" si="94"/>
        <v>R</v>
      </c>
      <c r="Y122" s="241" t="str">
        <f t="shared" si="95"/>
        <v>-</v>
      </c>
      <c r="Z122" s="242" t="str">
        <f t="shared" si="96"/>
        <v>-</v>
      </c>
      <c r="AA122" s="251" t="str">
        <f t="shared" si="107"/>
        <v>-</v>
      </c>
      <c r="AC122" s="240" t="str">
        <f t="shared" si="97"/>
        <v>R</v>
      </c>
      <c r="AD122" s="241" t="str">
        <f t="shared" si="98"/>
        <v>-</v>
      </c>
      <c r="AE122" s="242" t="str">
        <f t="shared" si="99"/>
        <v>-</v>
      </c>
      <c r="AF122" s="251" t="str">
        <f t="shared" si="108"/>
        <v>-</v>
      </c>
      <c r="AH122" s="240" t="str">
        <f t="shared" si="100"/>
        <v>R</v>
      </c>
      <c r="AI122" s="241" t="str">
        <f t="shared" si="111"/>
        <v>-</v>
      </c>
      <c r="AJ122" s="242" t="str">
        <f t="shared" si="101"/>
        <v>-</v>
      </c>
      <c r="AK122" s="251" t="str">
        <f t="shared" si="109"/>
        <v>-</v>
      </c>
      <c r="AM122" s="240" t="str">
        <f t="shared" si="102"/>
        <v>R</v>
      </c>
      <c r="AN122" s="241" t="str">
        <f t="shared" si="112"/>
        <v>-</v>
      </c>
      <c r="AO122" s="242" t="str">
        <f t="shared" si="103"/>
        <v>-</v>
      </c>
      <c r="AP122" s="251" t="str">
        <f t="shared" si="110"/>
        <v>-</v>
      </c>
      <c r="AR122" s="133"/>
      <c r="AS122" s="279"/>
      <c r="AT122" s="275"/>
      <c r="AU122" s="280"/>
      <c r="AV122" s="277"/>
    </row>
    <row r="123" spans="14:48" x14ac:dyDescent="0.25">
      <c r="N123" s="240" t="str">
        <f t="shared" si="104"/>
        <v>S</v>
      </c>
      <c r="O123" s="241">
        <f t="shared" si="89"/>
        <v>0.06</v>
      </c>
      <c r="P123" s="242">
        <f t="shared" si="90"/>
        <v>6</v>
      </c>
      <c r="Q123" s="251">
        <f t="shared" si="105"/>
        <v>-1.0588293841331129</v>
      </c>
      <c r="S123" s="240" t="str">
        <f t="shared" si="91"/>
        <v>S</v>
      </c>
      <c r="T123" s="241">
        <f t="shared" si="92"/>
        <v>0.06</v>
      </c>
      <c r="U123" s="242">
        <f t="shared" si="93"/>
        <v>6</v>
      </c>
      <c r="V123" s="257">
        <f t="shared" si="106"/>
        <v>-1.3863517646036909</v>
      </c>
      <c r="X123" s="240" t="str">
        <f t="shared" si="94"/>
        <v>S</v>
      </c>
      <c r="Y123" s="241" t="s">
        <v>187</v>
      </c>
      <c r="Z123" s="242" t="str">
        <f t="shared" si="96"/>
        <v>-</v>
      </c>
      <c r="AA123" s="251" t="str">
        <f t="shared" si="107"/>
        <v>-</v>
      </c>
      <c r="AC123" s="240" t="str">
        <f t="shared" si="97"/>
        <v>S</v>
      </c>
      <c r="AD123" s="241" t="s">
        <v>187</v>
      </c>
      <c r="AE123" s="242" t="str">
        <f t="shared" si="99"/>
        <v>-</v>
      </c>
      <c r="AF123" s="251" t="str">
        <f t="shared" si="108"/>
        <v>-</v>
      </c>
      <c r="AH123" s="240" t="str">
        <f t="shared" si="100"/>
        <v>S</v>
      </c>
      <c r="AI123" s="241" t="s">
        <v>187</v>
      </c>
      <c r="AJ123" s="242" t="str">
        <f t="shared" si="101"/>
        <v>-</v>
      </c>
      <c r="AK123" s="251" t="str">
        <f t="shared" si="109"/>
        <v>-</v>
      </c>
      <c r="AM123" s="240" t="str">
        <f t="shared" si="102"/>
        <v>S</v>
      </c>
      <c r="AN123" s="241" t="s">
        <v>187</v>
      </c>
      <c r="AO123" s="242" t="str">
        <f t="shared" si="103"/>
        <v>-</v>
      </c>
      <c r="AP123" s="251" t="str">
        <f t="shared" si="110"/>
        <v>-</v>
      </c>
      <c r="AR123" s="133"/>
      <c r="AS123" s="279"/>
      <c r="AT123" s="275"/>
      <c r="AU123" s="280"/>
      <c r="AV123" s="277"/>
    </row>
    <row r="124" spans="14:48" x14ac:dyDescent="0.25">
      <c r="N124" s="240" t="str">
        <f t="shared" si="104"/>
        <v>OI</v>
      </c>
      <c r="O124" s="241">
        <f t="shared" si="89"/>
        <v>0.2</v>
      </c>
      <c r="P124" s="242">
        <f t="shared" si="90"/>
        <v>20</v>
      </c>
      <c r="Q124" s="251">
        <f t="shared" si="105"/>
        <v>-0.92393315814267185</v>
      </c>
      <c r="S124" s="240" t="str">
        <f t="shared" si="91"/>
        <v>OI</v>
      </c>
      <c r="T124" s="241">
        <f t="shared" si="92"/>
        <v>0.2</v>
      </c>
      <c r="U124" s="242">
        <f t="shared" si="93"/>
        <v>20</v>
      </c>
      <c r="V124" s="251">
        <f t="shared" si="106"/>
        <v>-1.1449359684135492</v>
      </c>
      <c r="X124" s="240" t="str">
        <f t="shared" si="94"/>
        <v>OI</v>
      </c>
      <c r="Y124" s="241">
        <f>$E21</f>
        <v>0.2</v>
      </c>
      <c r="Z124" s="242">
        <f t="shared" si="96"/>
        <v>20</v>
      </c>
      <c r="AA124" s="257">
        <f t="shared" si="107"/>
        <v>-1.5009631367739087</v>
      </c>
      <c r="AC124" s="240" t="str">
        <f t="shared" si="97"/>
        <v>OI</v>
      </c>
      <c r="AD124" s="241" t="s">
        <v>187</v>
      </c>
      <c r="AE124" s="242" t="str">
        <f t="shared" si="99"/>
        <v>-</v>
      </c>
      <c r="AF124" s="251" t="str">
        <f t="shared" si="108"/>
        <v>-</v>
      </c>
      <c r="AH124" s="240" t="str">
        <f t="shared" si="100"/>
        <v>OI</v>
      </c>
      <c r="AI124" s="241" t="s">
        <v>187</v>
      </c>
      <c r="AJ124" s="242" t="str">
        <f t="shared" si="101"/>
        <v>-</v>
      </c>
      <c r="AK124" s="251" t="str">
        <f t="shared" si="109"/>
        <v>-</v>
      </c>
      <c r="AM124" s="240" t="str">
        <f t="shared" si="102"/>
        <v>OI</v>
      </c>
      <c r="AN124" s="241" t="s">
        <v>187</v>
      </c>
      <c r="AO124" s="242" t="str">
        <f t="shared" si="103"/>
        <v>-</v>
      </c>
      <c r="AP124" s="251" t="str">
        <f t="shared" si="110"/>
        <v>-</v>
      </c>
      <c r="AR124" s="133"/>
      <c r="AS124" s="279"/>
      <c r="AT124" s="275"/>
      <c r="AU124" s="280"/>
      <c r="AV124" s="277"/>
    </row>
    <row r="125" spans="14:48" x14ac:dyDescent="0.25">
      <c r="N125" s="240" t="str">
        <f t="shared" si="104"/>
        <v>CLARO</v>
      </c>
      <c r="O125" s="241">
        <f t="shared" si="89"/>
        <v>3.51831</v>
      </c>
      <c r="P125" s="242">
        <f t="shared" si="90"/>
        <v>351.83100000000002</v>
      </c>
      <c r="Q125" s="257">
        <f t="shared" si="105"/>
        <v>2.2734060966169038</v>
      </c>
      <c r="S125" s="240" t="str">
        <f t="shared" si="91"/>
        <v>CLARO</v>
      </c>
      <c r="T125" s="241" t="s">
        <v>187</v>
      </c>
      <c r="U125" s="242" t="str">
        <f t="shared" si="93"/>
        <v>-</v>
      </c>
      <c r="V125" s="251" t="str">
        <f t="shared" si="106"/>
        <v>-</v>
      </c>
      <c r="X125" s="240" t="str">
        <f t="shared" si="94"/>
        <v>CLARO</v>
      </c>
      <c r="Y125" s="241" t="s">
        <v>187</v>
      </c>
      <c r="Z125" s="242" t="str">
        <f t="shared" si="96"/>
        <v>-</v>
      </c>
      <c r="AA125" s="251" t="str">
        <f t="shared" si="107"/>
        <v>-</v>
      </c>
      <c r="AC125" s="240" t="str">
        <f t="shared" si="97"/>
        <v>CLARO</v>
      </c>
      <c r="AD125" s="241" t="s">
        <v>187</v>
      </c>
      <c r="AE125" s="242" t="str">
        <f t="shared" si="99"/>
        <v>-</v>
      </c>
      <c r="AF125" s="251" t="str">
        <f t="shared" si="108"/>
        <v>-</v>
      </c>
      <c r="AH125" s="240" t="str">
        <f t="shared" si="100"/>
        <v>CLARO</v>
      </c>
      <c r="AI125" s="241" t="s">
        <v>187</v>
      </c>
      <c r="AJ125" s="242" t="str">
        <f t="shared" si="101"/>
        <v>-</v>
      </c>
      <c r="AK125" s="251" t="str">
        <f t="shared" si="109"/>
        <v>-</v>
      </c>
      <c r="AM125" s="240" t="str">
        <f t="shared" si="102"/>
        <v>CLARO</v>
      </c>
      <c r="AN125" s="241" t="s">
        <v>187</v>
      </c>
      <c r="AO125" s="242" t="str">
        <f t="shared" si="103"/>
        <v>-</v>
      </c>
      <c r="AP125" s="251" t="str">
        <f t="shared" si="110"/>
        <v>-</v>
      </c>
      <c r="AR125" s="133"/>
      <c r="AS125" s="279"/>
      <c r="AT125" s="275"/>
      <c r="AU125" s="280"/>
      <c r="AV125" s="277"/>
    </row>
    <row r="126" spans="14:48" x14ac:dyDescent="0.25">
      <c r="N126" s="240" t="str">
        <f t="shared" si="104"/>
        <v>TELEFONICA</v>
      </c>
      <c r="O126" s="241" t="str">
        <f t="shared" si="89"/>
        <v>-</v>
      </c>
      <c r="P126" s="242" t="str">
        <f t="shared" si="90"/>
        <v>-</v>
      </c>
      <c r="Q126" s="251" t="str">
        <f t="shared" si="105"/>
        <v>-</v>
      </c>
      <c r="S126" s="240" t="str">
        <f t="shared" si="91"/>
        <v>TELEFONICA</v>
      </c>
      <c r="T126" s="241" t="str">
        <f t="shared" ref="T126:T131" si="113">$E23</f>
        <v>-</v>
      </c>
      <c r="U126" s="242" t="str">
        <f t="shared" si="93"/>
        <v>-</v>
      </c>
      <c r="V126" s="251" t="str">
        <f t="shared" si="106"/>
        <v>-</v>
      </c>
      <c r="X126" s="240" t="str">
        <f t="shared" si="94"/>
        <v>TELEFONICA</v>
      </c>
      <c r="Y126" s="241" t="str">
        <f t="shared" ref="Y126:Y131" si="114">$E23</f>
        <v>-</v>
      </c>
      <c r="Z126" s="242" t="str">
        <f t="shared" si="96"/>
        <v>-</v>
      </c>
      <c r="AA126" s="251" t="str">
        <f t="shared" si="107"/>
        <v>-</v>
      </c>
      <c r="AC126" s="240" t="str">
        <f t="shared" si="97"/>
        <v>TELEFONICA</v>
      </c>
      <c r="AD126" s="241" t="str">
        <f t="shared" ref="AD126:AD131" si="115">$E23</f>
        <v>-</v>
      </c>
      <c r="AE126" s="242" t="str">
        <f t="shared" si="99"/>
        <v>-</v>
      </c>
      <c r="AF126" s="251" t="str">
        <f t="shared" si="108"/>
        <v>-</v>
      </c>
      <c r="AH126" s="240" t="str">
        <f t="shared" si="100"/>
        <v>TELEFONICA</v>
      </c>
      <c r="AI126" s="241" t="str">
        <f t="shared" ref="AI126:AI131" si="116">$E23</f>
        <v>-</v>
      </c>
      <c r="AJ126" s="242" t="str">
        <f t="shared" si="101"/>
        <v>-</v>
      </c>
      <c r="AK126" s="251" t="str">
        <f t="shared" si="109"/>
        <v>-</v>
      </c>
      <c r="AM126" s="240" t="str">
        <f t="shared" si="102"/>
        <v>TELEFONICA</v>
      </c>
      <c r="AN126" s="241" t="str">
        <f>$E23</f>
        <v>-</v>
      </c>
      <c r="AO126" s="242" t="str">
        <f t="shared" si="103"/>
        <v>-</v>
      </c>
      <c r="AP126" s="251" t="str">
        <f t="shared" si="110"/>
        <v>-</v>
      </c>
      <c r="AR126" s="133"/>
      <c r="AS126" s="279"/>
      <c r="AT126" s="275"/>
      <c r="AU126" s="280"/>
      <c r="AV126" s="277"/>
    </row>
    <row r="127" spans="14:48" x14ac:dyDescent="0.25">
      <c r="N127" s="240" t="str">
        <f t="shared" si="104"/>
        <v>TIM</v>
      </c>
      <c r="O127" s="241" t="str">
        <f t="shared" si="89"/>
        <v>-</v>
      </c>
      <c r="P127" s="242" t="str">
        <f t="shared" si="90"/>
        <v>-</v>
      </c>
      <c r="Q127" s="251" t="str">
        <f t="shared" si="105"/>
        <v>-</v>
      </c>
      <c r="S127" s="240" t="str">
        <f t="shared" si="91"/>
        <v>TIM</v>
      </c>
      <c r="T127" s="241" t="str">
        <f t="shared" si="113"/>
        <v>-</v>
      </c>
      <c r="U127" s="242" t="str">
        <f t="shared" si="93"/>
        <v>-</v>
      </c>
      <c r="V127" s="251" t="str">
        <f t="shared" si="106"/>
        <v>-</v>
      </c>
      <c r="X127" s="240" t="str">
        <f t="shared" si="94"/>
        <v>TIM</v>
      </c>
      <c r="Y127" s="241" t="str">
        <f t="shared" si="114"/>
        <v>-</v>
      </c>
      <c r="Z127" s="242" t="str">
        <f t="shared" si="96"/>
        <v>-</v>
      </c>
      <c r="AA127" s="251" t="str">
        <f t="shared" si="107"/>
        <v>-</v>
      </c>
      <c r="AC127" s="240" t="str">
        <f t="shared" si="97"/>
        <v>TIM</v>
      </c>
      <c r="AD127" s="241" t="str">
        <f t="shared" si="115"/>
        <v>-</v>
      </c>
      <c r="AE127" s="242" t="str">
        <f t="shared" si="99"/>
        <v>-</v>
      </c>
      <c r="AF127" s="251" t="str">
        <f t="shared" si="108"/>
        <v>-</v>
      </c>
      <c r="AH127" s="240" t="str">
        <f t="shared" si="100"/>
        <v>TIM</v>
      </c>
      <c r="AI127" s="241" t="str">
        <f t="shared" si="116"/>
        <v>-</v>
      </c>
      <c r="AJ127" s="242" t="str">
        <f t="shared" si="101"/>
        <v>-</v>
      </c>
      <c r="AK127" s="251" t="str">
        <f t="shared" si="109"/>
        <v>-</v>
      </c>
      <c r="AM127" s="240" t="str">
        <f t="shared" si="102"/>
        <v>TIM</v>
      </c>
      <c r="AN127" s="241" t="str">
        <f>$E24</f>
        <v>-</v>
      </c>
      <c r="AO127" s="242" t="str">
        <f t="shared" si="103"/>
        <v>-</v>
      </c>
      <c r="AP127" s="251" t="str">
        <f t="shared" si="110"/>
        <v>-</v>
      </c>
      <c r="AR127" s="133"/>
      <c r="AS127" s="279"/>
      <c r="AT127" s="275"/>
      <c r="AU127" s="280"/>
      <c r="AV127" s="277"/>
    </row>
    <row r="128" spans="14:48" x14ac:dyDescent="0.25">
      <c r="N128" s="240" t="str">
        <f>$A25</f>
        <v>T</v>
      </c>
      <c r="O128" s="241">
        <f>$E25</f>
        <v>1.1399999999999999</v>
      </c>
      <c r="P128" s="242">
        <f t="shared" si="90"/>
        <v>113.99999999999999</v>
      </c>
      <c r="Q128" s="251">
        <f t="shared" si="105"/>
        <v>-1.820135506399604E-2</v>
      </c>
      <c r="S128" s="240" t="str">
        <f t="shared" si="91"/>
        <v>T</v>
      </c>
      <c r="T128" s="241">
        <f t="shared" si="113"/>
        <v>1.1399999999999999</v>
      </c>
      <c r="U128" s="242">
        <f t="shared" si="93"/>
        <v>113.99999999999999</v>
      </c>
      <c r="V128" s="251">
        <f t="shared" si="106"/>
        <v>0.47599866314882999</v>
      </c>
      <c r="X128" s="240" t="str">
        <f t="shared" si="94"/>
        <v>T</v>
      </c>
      <c r="Y128" s="241">
        <f t="shared" si="114"/>
        <v>1.1399999999999999</v>
      </c>
      <c r="Z128" s="242">
        <f t="shared" si="96"/>
        <v>113.99999999999999</v>
      </c>
      <c r="AA128" s="251">
        <f t="shared" si="107"/>
        <v>0.31064378216372868</v>
      </c>
      <c r="AC128" s="240" t="str">
        <f t="shared" si="97"/>
        <v>T</v>
      </c>
      <c r="AD128" s="241">
        <f t="shared" si="115"/>
        <v>1.1399999999999999</v>
      </c>
      <c r="AE128" s="242">
        <f t="shared" si="99"/>
        <v>113.99999999999999</v>
      </c>
      <c r="AF128" s="251">
        <f t="shared" si="108"/>
        <v>7.3654683371890559E-2</v>
      </c>
      <c r="AH128" s="240" t="str">
        <f t="shared" si="100"/>
        <v>T</v>
      </c>
      <c r="AI128" s="241">
        <f t="shared" si="116"/>
        <v>1.1399999999999999</v>
      </c>
      <c r="AJ128" s="242">
        <f t="shared" si="101"/>
        <v>113.99999999999999</v>
      </c>
      <c r="AK128" s="251">
        <f t="shared" si="109"/>
        <v>-0.24618658409083102</v>
      </c>
      <c r="AM128" s="240" t="str">
        <f t="shared" si="102"/>
        <v>T</v>
      </c>
      <c r="AN128" s="241">
        <f>$E25</f>
        <v>1.1399999999999999</v>
      </c>
      <c r="AO128" s="242">
        <f t="shared" si="103"/>
        <v>113.99999999999999</v>
      </c>
      <c r="AP128" s="251">
        <f t="shared" si="110"/>
        <v>-1.1198648460437686</v>
      </c>
      <c r="AR128" s="133"/>
      <c r="AS128" s="279"/>
      <c r="AT128" s="275"/>
      <c r="AU128" s="280"/>
      <c r="AV128" s="277"/>
    </row>
    <row r="129" spans="14:48" x14ac:dyDescent="0.25">
      <c r="N129" s="240" t="str">
        <f>$A26</f>
        <v>U</v>
      </c>
      <c r="O129" s="241" t="str">
        <f>$E26</f>
        <v>-</v>
      </c>
      <c r="P129" s="242" t="str">
        <f t="shared" si="90"/>
        <v>-</v>
      </c>
      <c r="Q129" s="251" t="str">
        <f t="shared" si="105"/>
        <v>-</v>
      </c>
      <c r="S129" s="240" t="str">
        <f t="shared" si="91"/>
        <v>U</v>
      </c>
      <c r="T129" s="241" t="str">
        <f t="shared" si="113"/>
        <v>-</v>
      </c>
      <c r="U129" s="242" t="str">
        <f t="shared" si="93"/>
        <v>-</v>
      </c>
      <c r="V129" s="251" t="str">
        <f t="shared" si="106"/>
        <v>-</v>
      </c>
      <c r="X129" s="240" t="str">
        <f t="shared" si="94"/>
        <v>U</v>
      </c>
      <c r="Y129" s="241" t="str">
        <f t="shared" si="114"/>
        <v>-</v>
      </c>
      <c r="Z129" s="242" t="str">
        <f t="shared" si="96"/>
        <v>-</v>
      </c>
      <c r="AA129" s="251" t="str">
        <f t="shared" si="107"/>
        <v>-</v>
      </c>
      <c r="AC129" s="240" t="str">
        <f t="shared" si="97"/>
        <v>U</v>
      </c>
      <c r="AD129" s="241" t="str">
        <f t="shared" si="115"/>
        <v>-</v>
      </c>
      <c r="AE129" s="242" t="str">
        <f t="shared" si="99"/>
        <v>-</v>
      </c>
      <c r="AF129" s="251" t="str">
        <f t="shared" si="108"/>
        <v>-</v>
      </c>
      <c r="AH129" s="240" t="str">
        <f t="shared" si="100"/>
        <v>U</v>
      </c>
      <c r="AI129" s="241" t="str">
        <f t="shared" si="116"/>
        <v>-</v>
      </c>
      <c r="AJ129" s="242" t="str">
        <f t="shared" si="101"/>
        <v>-</v>
      </c>
      <c r="AK129" s="251" t="str">
        <f t="shared" si="109"/>
        <v>-</v>
      </c>
      <c r="AM129" s="240" t="str">
        <f t="shared" si="102"/>
        <v>U</v>
      </c>
      <c r="AN129" s="241" t="str">
        <f>$E26</f>
        <v>-</v>
      </c>
      <c r="AO129" s="242" t="str">
        <f t="shared" si="103"/>
        <v>-</v>
      </c>
      <c r="AP129" s="251" t="str">
        <f t="shared" si="110"/>
        <v>-</v>
      </c>
      <c r="AR129" s="133"/>
      <c r="AS129" s="279"/>
      <c r="AT129" s="275"/>
      <c r="AU129" s="280"/>
      <c r="AV129" s="277"/>
    </row>
    <row r="130" spans="14:48" x14ac:dyDescent="0.25">
      <c r="N130" s="240" t="str">
        <f>$A27</f>
        <v xml:space="preserve">V </v>
      </c>
      <c r="O130" s="241">
        <f>$E27</f>
        <v>0.68</v>
      </c>
      <c r="P130" s="242">
        <f t="shared" si="90"/>
        <v>68</v>
      </c>
      <c r="Q130" s="251">
        <f t="shared" si="105"/>
        <v>-0.46143181188973093</v>
      </c>
      <c r="S130" s="240" t="str">
        <f t="shared" si="91"/>
        <v xml:space="preserve">V </v>
      </c>
      <c r="T130" s="241">
        <f t="shared" si="113"/>
        <v>0.68</v>
      </c>
      <c r="U130" s="242">
        <f t="shared" si="93"/>
        <v>68</v>
      </c>
      <c r="V130" s="251">
        <f t="shared" si="106"/>
        <v>-0.31722466719020653</v>
      </c>
      <c r="X130" s="240" t="str">
        <f t="shared" si="94"/>
        <v xml:space="preserve">V </v>
      </c>
      <c r="Y130" s="241">
        <f t="shared" si="114"/>
        <v>0.68</v>
      </c>
      <c r="Z130" s="242">
        <f t="shared" si="96"/>
        <v>68</v>
      </c>
      <c r="AA130" s="251">
        <f t="shared" si="107"/>
        <v>-0.57588726327383843</v>
      </c>
      <c r="AC130" s="240" t="str">
        <f t="shared" si="97"/>
        <v xml:space="preserve">V </v>
      </c>
      <c r="AD130" s="241">
        <f t="shared" si="115"/>
        <v>0.68</v>
      </c>
      <c r="AE130" s="242">
        <f t="shared" si="99"/>
        <v>68</v>
      </c>
      <c r="AF130" s="251">
        <f t="shared" si="108"/>
        <v>-1.0059360022702692</v>
      </c>
      <c r="AH130" s="240" t="str">
        <f t="shared" si="100"/>
        <v xml:space="preserve">V </v>
      </c>
      <c r="AI130" s="241">
        <f t="shared" si="116"/>
        <v>0.68</v>
      </c>
      <c r="AJ130" s="242">
        <f t="shared" si="101"/>
        <v>68</v>
      </c>
      <c r="AK130" s="257">
        <f t="shared" si="109"/>
        <v>-1.5578130455430228</v>
      </c>
      <c r="AM130" s="240" t="str">
        <f t="shared" si="102"/>
        <v xml:space="preserve">V </v>
      </c>
      <c r="AN130" s="241" t="s">
        <v>187</v>
      </c>
      <c r="AO130" s="242" t="str">
        <f t="shared" si="103"/>
        <v>-</v>
      </c>
      <c r="AP130" s="251" t="str">
        <f t="shared" si="110"/>
        <v>-</v>
      </c>
      <c r="AR130" s="133"/>
      <c r="AS130" s="277"/>
      <c r="AT130" s="275"/>
      <c r="AU130" s="280"/>
      <c r="AV130" s="277"/>
    </row>
    <row r="131" spans="14:48" x14ac:dyDescent="0.25">
      <c r="N131" s="240" t="str">
        <f>$A28</f>
        <v>W</v>
      </c>
      <c r="O131" s="241">
        <f>$E28</f>
        <v>1.25</v>
      </c>
      <c r="P131" s="242">
        <f t="shared" si="90"/>
        <v>125</v>
      </c>
      <c r="Q131" s="251">
        <f t="shared" si="105"/>
        <v>8.778853678563639E-2</v>
      </c>
      <c r="S131" s="240" t="str">
        <f t="shared" si="91"/>
        <v>W</v>
      </c>
      <c r="T131" s="241">
        <f t="shared" si="113"/>
        <v>1.25</v>
      </c>
      <c r="U131" s="242">
        <f t="shared" si="93"/>
        <v>125</v>
      </c>
      <c r="V131" s="251">
        <f t="shared" si="106"/>
        <v>0.66568250301251297</v>
      </c>
      <c r="X131" s="240" t="str">
        <f t="shared" si="94"/>
        <v>W</v>
      </c>
      <c r="Y131" s="241">
        <f t="shared" si="114"/>
        <v>1.25</v>
      </c>
      <c r="Z131" s="242">
        <f t="shared" si="96"/>
        <v>125</v>
      </c>
      <c r="AA131" s="251">
        <f t="shared" si="107"/>
        <v>0.52264033650749508</v>
      </c>
      <c r="AC131" s="270" t="str">
        <f t="shared" si="97"/>
        <v>W</v>
      </c>
      <c r="AD131" s="271">
        <f t="shared" si="115"/>
        <v>1.25</v>
      </c>
      <c r="AE131" s="272">
        <f t="shared" si="99"/>
        <v>125</v>
      </c>
      <c r="AF131" s="312">
        <f t="shared" si="108"/>
        <v>0.33181767341675528</v>
      </c>
      <c r="AH131" s="270" t="str">
        <f t="shared" si="100"/>
        <v>W</v>
      </c>
      <c r="AI131" s="271">
        <f t="shared" si="116"/>
        <v>1.25</v>
      </c>
      <c r="AJ131" s="272">
        <f t="shared" si="101"/>
        <v>125</v>
      </c>
      <c r="AK131" s="312">
        <f t="shared" si="109"/>
        <v>6.7463221908606624E-2</v>
      </c>
      <c r="AM131" s="270" t="str">
        <f t="shared" si="102"/>
        <v>W</v>
      </c>
      <c r="AN131" s="271">
        <f>$E28</f>
        <v>1.25</v>
      </c>
      <c r="AO131" s="242">
        <f t="shared" si="103"/>
        <v>125</v>
      </c>
      <c r="AP131" s="251">
        <f t="shared" si="110"/>
        <v>-0.56727929904448771</v>
      </c>
      <c r="AR131" s="133"/>
      <c r="AS131" s="277"/>
      <c r="AT131" s="275"/>
      <c r="AU131" s="280"/>
      <c r="AV131" s="277"/>
    </row>
    <row r="132" spans="14:48" ht="30" x14ac:dyDescent="0.25">
      <c r="N132" s="247" t="s">
        <v>193</v>
      </c>
      <c r="O132" s="248">
        <f>STDEV(P105:P131)/AVERAGE(P105:P131)</f>
        <v>0.89554212814886114</v>
      </c>
      <c r="P132" s="236"/>
      <c r="Q132" s="249"/>
      <c r="S132" s="247" t="s">
        <v>193</v>
      </c>
      <c r="T132" s="248">
        <f>STDEV(U105:U131)/AVERAGE(U105:U131)</f>
        <v>0.67122397439220804</v>
      </c>
      <c r="U132" s="236"/>
      <c r="V132" s="249"/>
      <c r="X132" s="247" t="s">
        <v>193</v>
      </c>
      <c r="Y132" s="248">
        <f>STDEV(Z105:Z131)/AVERAGE(Z105:Z131)</f>
        <v>0.53010705447215822</v>
      </c>
      <c r="Z132" s="236"/>
      <c r="AA132" s="249"/>
      <c r="AC132" s="289" t="s">
        <v>193</v>
      </c>
      <c r="AD132" s="311">
        <f>STDEV(AE105:AE131)/AVERAGE(AE105:AE131)</f>
        <v>0.38434151645021991</v>
      </c>
      <c r="AE132" s="294"/>
      <c r="AF132" s="295"/>
      <c r="AH132" s="289" t="s">
        <v>193</v>
      </c>
      <c r="AI132" s="311">
        <f>STDEV(AJ105:AJ131)/AVERAGE(AJ105:AJ131)</f>
        <v>0.28598072832143995</v>
      </c>
      <c r="AJ132" s="294"/>
      <c r="AK132" s="295"/>
      <c r="AM132" s="289" t="s">
        <v>193</v>
      </c>
      <c r="AN132" s="311">
        <f>STDEV(AO105:AO131)/AVERAGE(AO105:AO131)</f>
        <v>0.14605660640207382</v>
      </c>
      <c r="AO132" s="254"/>
      <c r="AP132" s="255"/>
      <c r="AR132" s="281"/>
      <c r="AS132" s="277"/>
      <c r="AT132" s="278"/>
      <c r="AU132" s="282"/>
      <c r="AV132" s="277"/>
    </row>
    <row r="133" spans="14:48" ht="30" x14ac:dyDescent="0.25">
      <c r="AM133" s="291" t="s">
        <v>215</v>
      </c>
      <c r="AN133" s="292">
        <f>AVERAGE(AN105:AN131)</f>
        <v>1.3629249999999999</v>
      </c>
      <c r="AO133" s="287"/>
      <c r="AP133" s="58"/>
      <c r="AR133" s="283"/>
      <c r="AS133" s="277"/>
      <c r="AT133" s="283"/>
      <c r="AU133" s="283"/>
      <c r="AV133" s="277"/>
    </row>
    <row r="134" spans="14:48" x14ac:dyDescent="0.25">
      <c r="AR134" s="277"/>
      <c r="AS134" s="277"/>
      <c r="AT134" s="277"/>
      <c r="AU134" s="277"/>
      <c r="AV134" s="277"/>
    </row>
    <row r="135" spans="14:48" ht="15.75" thickBot="1" x14ac:dyDescent="0.3">
      <c r="AR135" s="277"/>
      <c r="AS135" s="277"/>
      <c r="AT135" s="277"/>
      <c r="AU135" s="277"/>
      <c r="AV135" s="277"/>
    </row>
    <row r="136" spans="14:48" ht="15.75" thickBot="1" x14ac:dyDescent="0.3">
      <c r="N136" s="400" t="s">
        <v>216</v>
      </c>
      <c r="O136" s="401"/>
      <c r="P136" s="401"/>
      <c r="Q136" s="402"/>
      <c r="S136" s="400" t="s">
        <v>217</v>
      </c>
      <c r="T136" s="401"/>
      <c r="U136" s="401"/>
      <c r="V136" s="402"/>
      <c r="X136" s="400" t="s">
        <v>218</v>
      </c>
      <c r="Y136" s="401"/>
      <c r="Z136" s="401"/>
      <c r="AA136" s="402"/>
      <c r="AC136" s="400" t="s">
        <v>219</v>
      </c>
      <c r="AD136" s="401"/>
      <c r="AE136" s="401"/>
      <c r="AF136" s="402"/>
      <c r="AH136" s="400" t="s">
        <v>220</v>
      </c>
      <c r="AI136" s="401"/>
      <c r="AJ136" s="401"/>
      <c r="AK136" s="402"/>
      <c r="AM136" s="400" t="s">
        <v>221</v>
      </c>
      <c r="AN136" s="401"/>
      <c r="AO136" s="401"/>
      <c r="AP136" s="402"/>
      <c r="AR136" s="277"/>
      <c r="AS136" s="277"/>
      <c r="AT136" s="277"/>
      <c r="AU136" s="277"/>
      <c r="AV136" s="277"/>
    </row>
    <row r="137" spans="14:48" x14ac:dyDescent="0.25">
      <c r="N137" s="237" t="s">
        <v>188</v>
      </c>
      <c r="O137" s="238" t="s">
        <v>189</v>
      </c>
      <c r="P137" s="238" t="s">
        <v>190</v>
      </c>
      <c r="Q137" s="239" t="s">
        <v>191</v>
      </c>
      <c r="R137" s="3"/>
      <c r="S137" s="237" t="s">
        <v>188</v>
      </c>
      <c r="T137" s="238" t="s">
        <v>189</v>
      </c>
      <c r="U137" s="238" t="s">
        <v>190</v>
      </c>
      <c r="V137" s="239" t="s">
        <v>191</v>
      </c>
      <c r="X137" s="237" t="s">
        <v>188</v>
      </c>
      <c r="Y137" s="238" t="s">
        <v>189</v>
      </c>
      <c r="Z137" s="238" t="s">
        <v>190</v>
      </c>
      <c r="AA137" s="239" t="s">
        <v>191</v>
      </c>
      <c r="AC137" s="237" t="s">
        <v>188</v>
      </c>
      <c r="AD137" s="238" t="s">
        <v>189</v>
      </c>
      <c r="AE137" s="238" t="s">
        <v>190</v>
      </c>
      <c r="AF137" s="239" t="s">
        <v>191</v>
      </c>
      <c r="AH137" s="237" t="s">
        <v>188</v>
      </c>
      <c r="AI137" s="238" t="s">
        <v>189</v>
      </c>
      <c r="AJ137" s="238" t="s">
        <v>190</v>
      </c>
      <c r="AK137" s="239" t="s">
        <v>191</v>
      </c>
      <c r="AM137" s="237" t="s">
        <v>188</v>
      </c>
      <c r="AN137" s="238" t="s">
        <v>189</v>
      </c>
      <c r="AO137" s="238" t="s">
        <v>190</v>
      </c>
      <c r="AP137" s="239" t="s">
        <v>191</v>
      </c>
    </row>
    <row r="138" spans="14:48" x14ac:dyDescent="0.25">
      <c r="N138" s="240" t="str">
        <f>$N105</f>
        <v>A</v>
      </c>
      <c r="O138" s="241">
        <f t="shared" ref="O138:O164" si="117">$F2</f>
        <v>3.84</v>
      </c>
      <c r="P138" s="242">
        <f>IFERROR(O138*100,"-")</f>
        <v>384</v>
      </c>
      <c r="Q138" s="251">
        <f>IFERROR((P138-AVERAGE(P$138:P$160))/STDEV(P$138:P$160),"-")</f>
        <v>3.1315559939487043E-2</v>
      </c>
      <c r="S138" s="240" t="str">
        <f>$N105</f>
        <v>A</v>
      </c>
      <c r="T138" s="241">
        <f t="shared" ref="T138:T156" si="118">$F2</f>
        <v>3.84</v>
      </c>
      <c r="U138" s="242">
        <f t="shared" ref="U138:U164" si="119">IFERROR(T138*100,"-")</f>
        <v>384</v>
      </c>
      <c r="V138" s="251">
        <f>IFERROR((U138-AVERAGE(U$138:U$160))/STDEV(U$138:U$160),"-")</f>
        <v>1.5114724210117407</v>
      </c>
      <c r="X138" s="240" t="str">
        <f>$N105</f>
        <v>A</v>
      </c>
      <c r="Y138" s="241">
        <f t="shared" ref="Y138:Y156" si="120">$F2</f>
        <v>3.84</v>
      </c>
      <c r="Z138" s="242">
        <f t="shared" ref="Z138:Z164" si="121">IFERROR(Y138*100,"-")</f>
        <v>384</v>
      </c>
      <c r="AA138" s="257">
        <f>IFERROR((Z138-AVERAGE(Z$138:Z$160))/STDEV(Z$138:Z$160),"-")</f>
        <v>1.5114724210117407</v>
      </c>
      <c r="AC138" s="240" t="str">
        <f>$N105</f>
        <v>A</v>
      </c>
      <c r="AD138" s="241" t="s">
        <v>187</v>
      </c>
      <c r="AE138" s="242" t="str">
        <f t="shared" ref="AE138:AE164" si="122">IFERROR(AD138*100,"-")</f>
        <v>-</v>
      </c>
      <c r="AF138" s="251" t="str">
        <f>IFERROR((AE138-AVERAGE(AE$138:AE$160))/STDEV(AE$138:AE$160),"-")</f>
        <v>-</v>
      </c>
      <c r="AH138" s="240" t="str">
        <f>$N105</f>
        <v>A</v>
      </c>
      <c r="AI138" s="241" t="s">
        <v>187</v>
      </c>
      <c r="AJ138" s="242" t="str">
        <f t="shared" ref="AJ138:AJ164" si="123">IFERROR(AI138*100,"-")</f>
        <v>-</v>
      </c>
      <c r="AK138" s="251" t="str">
        <f>IFERROR((AJ138-AVERAGE(AJ$138:AJ$160))/STDEV(AJ$138:AJ$160),"-")</f>
        <v>-</v>
      </c>
      <c r="AM138" s="240" t="str">
        <f>$N105</f>
        <v>A</v>
      </c>
      <c r="AN138" s="241" t="s">
        <v>187</v>
      </c>
      <c r="AO138" s="242" t="str">
        <f t="shared" ref="AO138:AO164" si="124">IFERROR(AN138*100,"-")</f>
        <v>-</v>
      </c>
      <c r="AP138" s="251" t="str">
        <f>IFERROR((AO138-AVERAGE(AO$138:AO$160))/STDEV(AO$138:AO$160),"-")</f>
        <v>-</v>
      </c>
    </row>
    <row r="139" spans="14:48" x14ac:dyDescent="0.25">
      <c r="N139" s="240" t="str">
        <f t="shared" ref="N139:N164" si="125">$N106</f>
        <v>B</v>
      </c>
      <c r="O139" s="241">
        <f t="shared" si="117"/>
        <v>0.67</v>
      </c>
      <c r="P139" s="242">
        <f t="shared" ref="P139:P164" si="126">IFERROR(O139*100,"-")</f>
        <v>67</v>
      </c>
      <c r="Q139" s="251">
        <f t="shared" ref="Q139:Q164" si="127">IFERROR((P139-AVERAGE(P$138:P$160))/STDEV(P$138:P$160),"-")</f>
        <v>-0.58504932943485988</v>
      </c>
      <c r="S139" s="240" t="str">
        <f t="shared" ref="S139:S164" si="128">$N106</f>
        <v>B</v>
      </c>
      <c r="T139" s="241">
        <f t="shared" si="118"/>
        <v>0.67</v>
      </c>
      <c r="U139" s="242">
        <f t="shared" si="119"/>
        <v>67</v>
      </c>
      <c r="V139" s="251">
        <f t="shared" ref="V139:V164" si="129">IFERROR((U139-AVERAGE(U$138:U$160))/STDEV(U$138:U$160),"-")</f>
        <v>-0.82817599627606275</v>
      </c>
      <c r="X139" s="240" t="str">
        <f t="shared" ref="X139:X164" si="130">$N106</f>
        <v>B</v>
      </c>
      <c r="Y139" s="241">
        <f t="shared" si="120"/>
        <v>0.67</v>
      </c>
      <c r="Z139" s="242">
        <f t="shared" si="121"/>
        <v>67</v>
      </c>
      <c r="AA139" s="251">
        <f t="shared" ref="AA139:AA164" si="131">IFERROR((Z139-AVERAGE(Z$138:Z$160))/STDEV(Z$138:Z$160),"-")</f>
        <v>-0.82817599627606275</v>
      </c>
      <c r="AC139" s="240" t="str">
        <f t="shared" ref="AC139:AC164" si="132">$N106</f>
        <v>B</v>
      </c>
      <c r="AD139" s="241">
        <f t="shared" ref="AD139:AD156" si="133">$F3</f>
        <v>0.67</v>
      </c>
      <c r="AE139" s="242">
        <f t="shared" si="122"/>
        <v>67</v>
      </c>
      <c r="AF139" s="251">
        <f t="shared" ref="AF139:AF164" si="134">IFERROR((AE139-AVERAGE(AE$138:AE$160))/STDEV(AE$138:AE$160),"-")</f>
        <v>-0.69984824215388286</v>
      </c>
      <c r="AH139" s="240" t="str">
        <f t="shared" ref="AH139:AH164" si="135">$N106</f>
        <v>B</v>
      </c>
      <c r="AI139" s="241">
        <f t="shared" ref="AI139:AI156" si="136">$F3</f>
        <v>0.67</v>
      </c>
      <c r="AJ139" s="242">
        <f t="shared" si="123"/>
        <v>67</v>
      </c>
      <c r="AK139" s="251">
        <f t="shared" ref="AK139:AK164" si="137">IFERROR((AJ139-AVERAGE(AJ$138:AJ$160))/STDEV(AJ$138:AJ$160),"-")</f>
        <v>-0.70482131299138129</v>
      </c>
      <c r="AM139" s="240" t="str">
        <f t="shared" ref="AM139:AM164" si="138">$N106</f>
        <v>B</v>
      </c>
      <c r="AN139" s="241">
        <f>$F3</f>
        <v>0.67</v>
      </c>
      <c r="AO139" s="242">
        <f t="shared" si="124"/>
        <v>67</v>
      </c>
      <c r="AP139" s="251">
        <f t="shared" ref="AP139:AP164" si="139">IFERROR((AO139-AVERAGE(AO$138:AO$160))/STDEV(AO$138:AO$160),"-")</f>
        <v>-0.40687933866972609</v>
      </c>
    </row>
    <row r="140" spans="14:48" x14ac:dyDescent="0.25">
      <c r="N140" s="240" t="str">
        <f t="shared" si="125"/>
        <v>C</v>
      </c>
      <c r="O140" s="241" t="str">
        <f t="shared" si="117"/>
        <v>-</v>
      </c>
      <c r="P140" s="242" t="str">
        <f t="shared" si="126"/>
        <v>-</v>
      </c>
      <c r="Q140" s="251" t="str">
        <f t="shared" si="127"/>
        <v>-</v>
      </c>
      <c r="S140" s="240" t="str">
        <f t="shared" si="128"/>
        <v>C</v>
      </c>
      <c r="T140" s="241" t="str">
        <f t="shared" si="118"/>
        <v>-</v>
      </c>
      <c r="U140" s="242" t="str">
        <f t="shared" si="119"/>
        <v>-</v>
      </c>
      <c r="V140" s="251" t="str">
        <f t="shared" si="129"/>
        <v>-</v>
      </c>
      <c r="X140" s="240" t="str">
        <f t="shared" si="130"/>
        <v>C</v>
      </c>
      <c r="Y140" s="241" t="str">
        <f t="shared" si="120"/>
        <v>-</v>
      </c>
      <c r="Z140" s="242" t="str">
        <f t="shared" si="121"/>
        <v>-</v>
      </c>
      <c r="AA140" s="251" t="str">
        <f t="shared" si="131"/>
        <v>-</v>
      </c>
      <c r="AC140" s="240" t="str">
        <f t="shared" si="132"/>
        <v>C</v>
      </c>
      <c r="AD140" s="241" t="str">
        <f t="shared" si="133"/>
        <v>-</v>
      </c>
      <c r="AE140" s="242" t="str">
        <f t="shared" si="122"/>
        <v>-</v>
      </c>
      <c r="AF140" s="251" t="str">
        <f t="shared" si="134"/>
        <v>-</v>
      </c>
      <c r="AH140" s="240" t="str">
        <f t="shared" si="135"/>
        <v>C</v>
      </c>
      <c r="AI140" s="241" t="str">
        <f t="shared" si="136"/>
        <v>-</v>
      </c>
      <c r="AJ140" s="242" t="str">
        <f t="shared" si="123"/>
        <v>-</v>
      </c>
      <c r="AK140" s="251" t="str">
        <f t="shared" si="137"/>
        <v>-</v>
      </c>
      <c r="AM140" s="240" t="str">
        <f t="shared" si="138"/>
        <v>C</v>
      </c>
      <c r="AN140" s="241" t="str">
        <f>$F4</f>
        <v>-</v>
      </c>
      <c r="AO140" s="242" t="str">
        <f t="shared" si="124"/>
        <v>-</v>
      </c>
      <c r="AP140" s="251" t="str">
        <f t="shared" si="139"/>
        <v>-</v>
      </c>
    </row>
    <row r="141" spans="14:48" x14ac:dyDescent="0.25">
      <c r="N141" s="240" t="str">
        <f t="shared" si="125"/>
        <v>D</v>
      </c>
      <c r="O141" s="241">
        <f t="shared" si="117"/>
        <v>1.3599999999999999</v>
      </c>
      <c r="P141" s="242">
        <f t="shared" si="126"/>
        <v>136</v>
      </c>
      <c r="Q141" s="251">
        <f t="shared" si="127"/>
        <v>-0.45088788663728907</v>
      </c>
      <c r="S141" s="240" t="str">
        <f t="shared" si="128"/>
        <v>D</v>
      </c>
      <c r="T141" s="241">
        <f t="shared" si="118"/>
        <v>1.3599999999999999</v>
      </c>
      <c r="U141" s="242">
        <f t="shared" si="119"/>
        <v>136</v>
      </c>
      <c r="V141" s="251">
        <f t="shared" si="129"/>
        <v>-0.31891498431120963</v>
      </c>
      <c r="X141" s="240" t="str">
        <f t="shared" si="130"/>
        <v>D</v>
      </c>
      <c r="Y141" s="241">
        <f t="shared" si="120"/>
        <v>1.3599999999999999</v>
      </c>
      <c r="Z141" s="242">
        <f t="shared" si="121"/>
        <v>136</v>
      </c>
      <c r="AA141" s="251">
        <f t="shared" si="131"/>
        <v>-0.31891498431120963</v>
      </c>
      <c r="AC141" s="240" t="str">
        <f t="shared" si="132"/>
        <v>D</v>
      </c>
      <c r="AD141" s="241">
        <f t="shared" si="133"/>
        <v>1.3599999999999999</v>
      </c>
      <c r="AE141" s="242">
        <f t="shared" si="122"/>
        <v>136</v>
      </c>
      <c r="AF141" s="251">
        <f t="shared" si="134"/>
        <v>-2.2118723548651052E-2</v>
      </c>
      <c r="AH141" s="240" t="str">
        <f t="shared" si="135"/>
        <v>D</v>
      </c>
      <c r="AI141" s="241">
        <f t="shared" si="136"/>
        <v>1.3599999999999999</v>
      </c>
      <c r="AJ141" s="242">
        <f t="shared" si="123"/>
        <v>136</v>
      </c>
      <c r="AK141" s="257">
        <f t="shared" si="137"/>
        <v>1.0016690962902317</v>
      </c>
      <c r="AM141" s="240" t="str">
        <f t="shared" si="138"/>
        <v>D</v>
      </c>
      <c r="AN141" s="241" t="s">
        <v>187</v>
      </c>
      <c r="AO141" s="242" t="str">
        <f t="shared" si="124"/>
        <v>-</v>
      </c>
      <c r="AP141" s="251" t="str">
        <f t="shared" si="139"/>
        <v>-</v>
      </c>
    </row>
    <row r="142" spans="14:48" x14ac:dyDescent="0.25">
      <c r="N142" s="240" t="str">
        <f t="shared" si="125"/>
        <v>E</v>
      </c>
      <c r="O142" s="241" t="str">
        <f t="shared" si="117"/>
        <v>-</v>
      </c>
      <c r="P142" s="242" t="str">
        <f t="shared" si="126"/>
        <v>-</v>
      </c>
      <c r="Q142" s="251" t="str">
        <f t="shared" si="127"/>
        <v>-</v>
      </c>
      <c r="S142" s="240" t="str">
        <f t="shared" si="128"/>
        <v>E</v>
      </c>
      <c r="T142" s="241" t="str">
        <f t="shared" si="118"/>
        <v>-</v>
      </c>
      <c r="U142" s="242" t="str">
        <f t="shared" si="119"/>
        <v>-</v>
      </c>
      <c r="V142" s="251" t="str">
        <f t="shared" si="129"/>
        <v>-</v>
      </c>
      <c r="X142" s="240" t="str">
        <f t="shared" si="130"/>
        <v>E</v>
      </c>
      <c r="Y142" s="241" t="str">
        <f t="shared" si="120"/>
        <v>-</v>
      </c>
      <c r="Z142" s="242" t="str">
        <f t="shared" si="121"/>
        <v>-</v>
      </c>
      <c r="AA142" s="251" t="str">
        <f t="shared" si="131"/>
        <v>-</v>
      </c>
      <c r="AC142" s="240" t="str">
        <f t="shared" si="132"/>
        <v>E</v>
      </c>
      <c r="AD142" s="241" t="str">
        <f t="shared" si="133"/>
        <v>-</v>
      </c>
      <c r="AE142" s="242" t="str">
        <f t="shared" si="122"/>
        <v>-</v>
      </c>
      <c r="AF142" s="251" t="str">
        <f t="shared" si="134"/>
        <v>-</v>
      </c>
      <c r="AH142" s="240" t="str">
        <f t="shared" si="135"/>
        <v>E</v>
      </c>
      <c r="AI142" s="241" t="str">
        <f t="shared" si="136"/>
        <v>-</v>
      </c>
      <c r="AJ142" s="242" t="str">
        <f t="shared" si="123"/>
        <v>-</v>
      </c>
      <c r="AK142" s="251" t="str">
        <f t="shared" si="137"/>
        <v>-</v>
      </c>
      <c r="AM142" s="240" t="str">
        <f t="shared" si="138"/>
        <v>E</v>
      </c>
      <c r="AN142" s="241" t="str">
        <f t="shared" ref="AN142:AN156" si="140">$F6</f>
        <v>-</v>
      </c>
      <c r="AO142" s="242" t="str">
        <f t="shared" si="124"/>
        <v>-</v>
      </c>
      <c r="AP142" s="251" t="str">
        <f t="shared" si="139"/>
        <v>-</v>
      </c>
    </row>
    <row r="143" spans="14:48" x14ac:dyDescent="0.25">
      <c r="N143" s="240" t="str">
        <f t="shared" si="125"/>
        <v>F</v>
      </c>
      <c r="O143" s="241" t="str">
        <f t="shared" si="117"/>
        <v>-</v>
      </c>
      <c r="P143" s="242" t="str">
        <f t="shared" si="126"/>
        <v>-</v>
      </c>
      <c r="Q143" s="251" t="str">
        <f t="shared" si="127"/>
        <v>-</v>
      </c>
      <c r="S143" s="240" t="str">
        <f t="shared" si="128"/>
        <v>F</v>
      </c>
      <c r="T143" s="241" t="str">
        <f t="shared" si="118"/>
        <v>-</v>
      </c>
      <c r="U143" s="242" t="str">
        <f t="shared" si="119"/>
        <v>-</v>
      </c>
      <c r="V143" s="251" t="str">
        <f t="shared" si="129"/>
        <v>-</v>
      </c>
      <c r="X143" s="240" t="str">
        <f t="shared" si="130"/>
        <v>F</v>
      </c>
      <c r="Y143" s="241" t="str">
        <f t="shared" si="120"/>
        <v>-</v>
      </c>
      <c r="Z143" s="242" t="str">
        <f t="shared" si="121"/>
        <v>-</v>
      </c>
      <c r="AA143" s="251" t="str">
        <f t="shared" si="131"/>
        <v>-</v>
      </c>
      <c r="AC143" s="240" t="str">
        <f t="shared" si="132"/>
        <v>F</v>
      </c>
      <c r="AD143" s="241" t="str">
        <f t="shared" si="133"/>
        <v>-</v>
      </c>
      <c r="AE143" s="242" t="str">
        <f t="shared" si="122"/>
        <v>-</v>
      </c>
      <c r="AF143" s="251" t="str">
        <f t="shared" si="134"/>
        <v>-</v>
      </c>
      <c r="AH143" s="240" t="str">
        <f t="shared" si="135"/>
        <v>F</v>
      </c>
      <c r="AI143" s="241" t="str">
        <f t="shared" si="136"/>
        <v>-</v>
      </c>
      <c r="AJ143" s="242" t="str">
        <f t="shared" si="123"/>
        <v>-</v>
      </c>
      <c r="AK143" s="251" t="str">
        <f t="shared" si="137"/>
        <v>-</v>
      </c>
      <c r="AM143" s="240" t="str">
        <f t="shared" si="138"/>
        <v>F</v>
      </c>
      <c r="AN143" s="241" t="str">
        <f t="shared" si="140"/>
        <v>-</v>
      </c>
      <c r="AO143" s="242" t="str">
        <f t="shared" si="124"/>
        <v>-</v>
      </c>
      <c r="AP143" s="251" t="str">
        <f t="shared" si="139"/>
        <v>-</v>
      </c>
    </row>
    <row r="144" spans="14:48" x14ac:dyDescent="0.25">
      <c r="N144" s="240" t="str">
        <f t="shared" si="125"/>
        <v>G</v>
      </c>
      <c r="O144" s="241" t="str">
        <f t="shared" si="117"/>
        <v>-</v>
      </c>
      <c r="P144" s="242" t="str">
        <f t="shared" si="126"/>
        <v>-</v>
      </c>
      <c r="Q144" s="251" t="str">
        <f t="shared" si="127"/>
        <v>-</v>
      </c>
      <c r="S144" s="240" t="str">
        <f t="shared" si="128"/>
        <v>G</v>
      </c>
      <c r="T144" s="241" t="str">
        <f t="shared" si="118"/>
        <v>-</v>
      </c>
      <c r="U144" s="242" t="str">
        <f t="shared" si="119"/>
        <v>-</v>
      </c>
      <c r="V144" s="251" t="str">
        <f t="shared" si="129"/>
        <v>-</v>
      </c>
      <c r="X144" s="240" t="str">
        <f t="shared" si="130"/>
        <v>G</v>
      </c>
      <c r="Y144" s="241" t="str">
        <f t="shared" si="120"/>
        <v>-</v>
      </c>
      <c r="Z144" s="242" t="str">
        <f t="shared" si="121"/>
        <v>-</v>
      </c>
      <c r="AA144" s="251" t="str">
        <f t="shared" si="131"/>
        <v>-</v>
      </c>
      <c r="AC144" s="240" t="str">
        <f t="shared" si="132"/>
        <v>G</v>
      </c>
      <c r="AD144" s="241" t="str">
        <f t="shared" si="133"/>
        <v>-</v>
      </c>
      <c r="AE144" s="242" t="str">
        <f t="shared" si="122"/>
        <v>-</v>
      </c>
      <c r="AF144" s="251" t="str">
        <f t="shared" si="134"/>
        <v>-</v>
      </c>
      <c r="AH144" s="240" t="str">
        <f t="shared" si="135"/>
        <v>G</v>
      </c>
      <c r="AI144" s="241" t="str">
        <f t="shared" si="136"/>
        <v>-</v>
      </c>
      <c r="AJ144" s="242" t="str">
        <f t="shared" si="123"/>
        <v>-</v>
      </c>
      <c r="AK144" s="251" t="str">
        <f t="shared" si="137"/>
        <v>-</v>
      </c>
      <c r="AM144" s="240" t="str">
        <f t="shared" si="138"/>
        <v>G</v>
      </c>
      <c r="AN144" s="241" t="str">
        <f t="shared" si="140"/>
        <v>-</v>
      </c>
      <c r="AO144" s="242" t="str">
        <f t="shared" si="124"/>
        <v>-</v>
      </c>
      <c r="AP144" s="251" t="str">
        <f t="shared" si="139"/>
        <v>-</v>
      </c>
    </row>
    <row r="145" spans="14:42" x14ac:dyDescent="0.25">
      <c r="N145" s="240" t="str">
        <f t="shared" si="125"/>
        <v>H</v>
      </c>
      <c r="O145" s="241" t="str">
        <f t="shared" si="117"/>
        <v>-</v>
      </c>
      <c r="P145" s="242" t="str">
        <f t="shared" si="126"/>
        <v>-</v>
      </c>
      <c r="Q145" s="251" t="str">
        <f t="shared" si="127"/>
        <v>-</v>
      </c>
      <c r="S145" s="240" t="str">
        <f t="shared" si="128"/>
        <v>H</v>
      </c>
      <c r="T145" s="241" t="str">
        <f t="shared" si="118"/>
        <v>-</v>
      </c>
      <c r="U145" s="242" t="str">
        <f t="shared" si="119"/>
        <v>-</v>
      </c>
      <c r="V145" s="251" t="str">
        <f t="shared" si="129"/>
        <v>-</v>
      </c>
      <c r="X145" s="240" t="str">
        <f t="shared" si="130"/>
        <v>H</v>
      </c>
      <c r="Y145" s="241" t="str">
        <f t="shared" si="120"/>
        <v>-</v>
      </c>
      <c r="Z145" s="242" t="str">
        <f t="shared" si="121"/>
        <v>-</v>
      </c>
      <c r="AA145" s="251" t="str">
        <f t="shared" si="131"/>
        <v>-</v>
      </c>
      <c r="AC145" s="240" t="str">
        <f t="shared" si="132"/>
        <v>H</v>
      </c>
      <c r="AD145" s="241" t="str">
        <f t="shared" si="133"/>
        <v>-</v>
      </c>
      <c r="AE145" s="242" t="str">
        <f t="shared" si="122"/>
        <v>-</v>
      </c>
      <c r="AF145" s="251" t="str">
        <f t="shared" si="134"/>
        <v>-</v>
      </c>
      <c r="AH145" s="240" t="str">
        <f t="shared" si="135"/>
        <v>H</v>
      </c>
      <c r="AI145" s="241" t="str">
        <f t="shared" si="136"/>
        <v>-</v>
      </c>
      <c r="AJ145" s="242" t="str">
        <f t="shared" si="123"/>
        <v>-</v>
      </c>
      <c r="AK145" s="251" t="str">
        <f t="shared" si="137"/>
        <v>-</v>
      </c>
      <c r="AM145" s="240" t="str">
        <f t="shared" si="138"/>
        <v>H</v>
      </c>
      <c r="AN145" s="241" t="str">
        <f t="shared" si="140"/>
        <v>-</v>
      </c>
      <c r="AO145" s="242" t="str">
        <f t="shared" si="124"/>
        <v>-</v>
      </c>
      <c r="AP145" s="251" t="str">
        <f t="shared" si="139"/>
        <v>-</v>
      </c>
    </row>
    <row r="146" spans="14:42" x14ac:dyDescent="0.25">
      <c r="N146" s="240" t="str">
        <f t="shared" si="125"/>
        <v>I</v>
      </c>
      <c r="O146" s="241" t="str">
        <f t="shared" si="117"/>
        <v>-</v>
      </c>
      <c r="P146" s="242" t="str">
        <f t="shared" si="126"/>
        <v>-</v>
      </c>
      <c r="Q146" s="251" t="str">
        <f t="shared" si="127"/>
        <v>-</v>
      </c>
      <c r="S146" s="240" t="str">
        <f t="shared" si="128"/>
        <v>I</v>
      </c>
      <c r="T146" s="241" t="str">
        <f t="shared" si="118"/>
        <v>-</v>
      </c>
      <c r="U146" s="242" t="str">
        <f t="shared" si="119"/>
        <v>-</v>
      </c>
      <c r="V146" s="251" t="str">
        <f t="shared" si="129"/>
        <v>-</v>
      </c>
      <c r="X146" s="240" t="str">
        <f t="shared" si="130"/>
        <v>I</v>
      </c>
      <c r="Y146" s="241" t="str">
        <f t="shared" si="120"/>
        <v>-</v>
      </c>
      <c r="Z146" s="242" t="str">
        <f t="shared" si="121"/>
        <v>-</v>
      </c>
      <c r="AA146" s="251" t="str">
        <f t="shared" si="131"/>
        <v>-</v>
      </c>
      <c r="AC146" s="240" t="str">
        <f t="shared" si="132"/>
        <v>I</v>
      </c>
      <c r="AD146" s="241" t="str">
        <f t="shared" si="133"/>
        <v>-</v>
      </c>
      <c r="AE146" s="242" t="str">
        <f t="shared" si="122"/>
        <v>-</v>
      </c>
      <c r="AF146" s="251" t="str">
        <f t="shared" si="134"/>
        <v>-</v>
      </c>
      <c r="AH146" s="240" t="str">
        <f t="shared" si="135"/>
        <v>I</v>
      </c>
      <c r="AI146" s="241" t="str">
        <f t="shared" si="136"/>
        <v>-</v>
      </c>
      <c r="AJ146" s="242" t="str">
        <f t="shared" si="123"/>
        <v>-</v>
      </c>
      <c r="AK146" s="251" t="str">
        <f t="shared" si="137"/>
        <v>-</v>
      </c>
      <c r="AM146" s="240" t="str">
        <f t="shared" si="138"/>
        <v>I</v>
      </c>
      <c r="AN146" s="241" t="str">
        <f t="shared" si="140"/>
        <v>-</v>
      </c>
      <c r="AO146" s="242" t="str">
        <f t="shared" si="124"/>
        <v>-</v>
      </c>
      <c r="AP146" s="251" t="str">
        <f t="shared" si="139"/>
        <v>-</v>
      </c>
    </row>
    <row r="147" spans="14:42" x14ac:dyDescent="0.25">
      <c r="N147" s="240" t="str">
        <f t="shared" si="125"/>
        <v>J</v>
      </c>
      <c r="O147" s="241">
        <f t="shared" si="117"/>
        <v>1.2399459459459459</v>
      </c>
      <c r="P147" s="242">
        <f t="shared" si="126"/>
        <v>123.99459459459459</v>
      </c>
      <c r="Q147" s="251">
        <f t="shared" si="127"/>
        <v>-0.47423082157292595</v>
      </c>
      <c r="S147" s="240" t="str">
        <f t="shared" si="128"/>
        <v>J</v>
      </c>
      <c r="T147" s="241">
        <f t="shared" si="118"/>
        <v>1.2399459459459459</v>
      </c>
      <c r="U147" s="242">
        <f t="shared" si="119"/>
        <v>123.99459459459459</v>
      </c>
      <c r="V147" s="251">
        <f t="shared" si="129"/>
        <v>-0.40752201193157306</v>
      </c>
      <c r="X147" s="240" t="str">
        <f t="shared" si="130"/>
        <v>J</v>
      </c>
      <c r="Y147" s="241">
        <f t="shared" si="120"/>
        <v>1.2399459459459459</v>
      </c>
      <c r="Z147" s="242">
        <f t="shared" si="121"/>
        <v>123.99459459459459</v>
      </c>
      <c r="AA147" s="251">
        <f t="shared" si="131"/>
        <v>-0.40752201193157306</v>
      </c>
      <c r="AC147" s="240" t="str">
        <f t="shared" si="132"/>
        <v>J</v>
      </c>
      <c r="AD147" s="241">
        <f t="shared" si="133"/>
        <v>1.2399459459459459</v>
      </c>
      <c r="AE147" s="242">
        <f t="shared" si="122"/>
        <v>123.99459459459459</v>
      </c>
      <c r="AF147" s="251">
        <f t="shared" si="134"/>
        <v>-0.1400378195785939</v>
      </c>
      <c r="AH147" s="240" t="str">
        <f t="shared" si="135"/>
        <v>J</v>
      </c>
      <c r="AI147" s="241">
        <f t="shared" si="136"/>
        <v>1.2399459459459459</v>
      </c>
      <c r="AJ147" s="242">
        <f t="shared" si="123"/>
        <v>123.99459459459459</v>
      </c>
      <c r="AK147" s="251">
        <f t="shared" si="137"/>
        <v>0.70475447043715977</v>
      </c>
      <c r="AM147" s="240" t="str">
        <f t="shared" si="138"/>
        <v>J</v>
      </c>
      <c r="AN147" s="241">
        <f t="shared" si="140"/>
        <v>1.2399459459459459</v>
      </c>
      <c r="AO147" s="242">
        <f t="shared" si="124"/>
        <v>123.99459459459459</v>
      </c>
      <c r="AP147" s="251">
        <f t="shared" si="139"/>
        <v>1.139301252488464</v>
      </c>
    </row>
    <row r="148" spans="14:42" x14ac:dyDescent="0.25">
      <c r="N148" s="240" t="str">
        <f t="shared" si="125"/>
        <v>K</v>
      </c>
      <c r="O148" s="241" t="str">
        <f t="shared" si="117"/>
        <v>-</v>
      </c>
      <c r="P148" s="242" t="str">
        <f t="shared" si="126"/>
        <v>-</v>
      </c>
      <c r="Q148" s="251" t="str">
        <f t="shared" si="127"/>
        <v>-</v>
      </c>
      <c r="S148" s="240" t="str">
        <f t="shared" si="128"/>
        <v>K</v>
      </c>
      <c r="T148" s="241" t="str">
        <f t="shared" si="118"/>
        <v>-</v>
      </c>
      <c r="U148" s="242" t="str">
        <f t="shared" si="119"/>
        <v>-</v>
      </c>
      <c r="V148" s="251" t="str">
        <f t="shared" si="129"/>
        <v>-</v>
      </c>
      <c r="X148" s="240" t="str">
        <f t="shared" si="130"/>
        <v>K</v>
      </c>
      <c r="Y148" s="241" t="str">
        <f t="shared" si="120"/>
        <v>-</v>
      </c>
      <c r="Z148" s="242" t="str">
        <f t="shared" si="121"/>
        <v>-</v>
      </c>
      <c r="AA148" s="251" t="str">
        <f t="shared" si="131"/>
        <v>-</v>
      </c>
      <c r="AC148" s="240" t="str">
        <f t="shared" si="132"/>
        <v>K</v>
      </c>
      <c r="AD148" s="241" t="str">
        <f t="shared" si="133"/>
        <v>-</v>
      </c>
      <c r="AE148" s="242" t="str">
        <f t="shared" si="122"/>
        <v>-</v>
      </c>
      <c r="AF148" s="251" t="str">
        <f t="shared" si="134"/>
        <v>-</v>
      </c>
      <c r="AH148" s="240" t="str">
        <f t="shared" si="135"/>
        <v>K</v>
      </c>
      <c r="AI148" s="241" t="str">
        <f t="shared" si="136"/>
        <v>-</v>
      </c>
      <c r="AJ148" s="242" t="str">
        <f t="shared" si="123"/>
        <v>-</v>
      </c>
      <c r="AK148" s="251" t="str">
        <f t="shared" si="137"/>
        <v>-</v>
      </c>
      <c r="AM148" s="240" t="str">
        <f t="shared" si="138"/>
        <v>K</v>
      </c>
      <c r="AN148" s="241" t="str">
        <f t="shared" si="140"/>
        <v>-</v>
      </c>
      <c r="AO148" s="242" t="str">
        <f t="shared" si="124"/>
        <v>-</v>
      </c>
      <c r="AP148" s="251" t="str">
        <f t="shared" si="139"/>
        <v>-</v>
      </c>
    </row>
    <row r="149" spans="14:42" x14ac:dyDescent="0.25">
      <c r="N149" s="240" t="str">
        <f t="shared" si="125"/>
        <v>L</v>
      </c>
      <c r="O149" s="241" t="str">
        <f t="shared" si="117"/>
        <v>-</v>
      </c>
      <c r="P149" s="242" t="str">
        <f t="shared" si="126"/>
        <v>-</v>
      </c>
      <c r="Q149" s="251" t="str">
        <f t="shared" si="127"/>
        <v>-</v>
      </c>
      <c r="S149" s="240" t="str">
        <f t="shared" si="128"/>
        <v>L</v>
      </c>
      <c r="T149" s="241" t="str">
        <f t="shared" si="118"/>
        <v>-</v>
      </c>
      <c r="U149" s="242" t="str">
        <f t="shared" si="119"/>
        <v>-</v>
      </c>
      <c r="V149" s="251" t="str">
        <f t="shared" si="129"/>
        <v>-</v>
      </c>
      <c r="X149" s="240" t="str">
        <f t="shared" si="130"/>
        <v>L</v>
      </c>
      <c r="Y149" s="241" t="str">
        <f t="shared" si="120"/>
        <v>-</v>
      </c>
      <c r="Z149" s="242" t="str">
        <f t="shared" si="121"/>
        <v>-</v>
      </c>
      <c r="AA149" s="251" t="str">
        <f t="shared" si="131"/>
        <v>-</v>
      </c>
      <c r="AC149" s="240" t="str">
        <f t="shared" si="132"/>
        <v>L</v>
      </c>
      <c r="AD149" s="241" t="str">
        <f t="shared" si="133"/>
        <v>-</v>
      </c>
      <c r="AE149" s="242" t="str">
        <f t="shared" si="122"/>
        <v>-</v>
      </c>
      <c r="AF149" s="251" t="str">
        <f t="shared" si="134"/>
        <v>-</v>
      </c>
      <c r="AH149" s="240" t="str">
        <f t="shared" si="135"/>
        <v>L</v>
      </c>
      <c r="AI149" s="241" t="str">
        <f t="shared" si="136"/>
        <v>-</v>
      </c>
      <c r="AJ149" s="242" t="str">
        <f t="shared" si="123"/>
        <v>-</v>
      </c>
      <c r="AK149" s="251" t="str">
        <f t="shared" si="137"/>
        <v>-</v>
      </c>
      <c r="AM149" s="240" t="str">
        <f t="shared" si="138"/>
        <v>L</v>
      </c>
      <c r="AN149" s="241" t="str">
        <f t="shared" si="140"/>
        <v>-</v>
      </c>
      <c r="AO149" s="242" t="str">
        <f t="shared" si="124"/>
        <v>-</v>
      </c>
      <c r="AP149" s="251" t="str">
        <f t="shared" si="139"/>
        <v>-</v>
      </c>
    </row>
    <row r="150" spans="14:42" x14ac:dyDescent="0.25">
      <c r="N150" s="240" t="str">
        <f t="shared" si="125"/>
        <v>M</v>
      </c>
      <c r="O150" s="241" t="str">
        <f t="shared" si="117"/>
        <v>-</v>
      </c>
      <c r="P150" s="242" t="str">
        <f t="shared" si="126"/>
        <v>-</v>
      </c>
      <c r="Q150" s="251" t="str">
        <f t="shared" si="127"/>
        <v>-</v>
      </c>
      <c r="S150" s="240" t="str">
        <f t="shared" si="128"/>
        <v>M</v>
      </c>
      <c r="T150" s="241" t="str">
        <f t="shared" si="118"/>
        <v>-</v>
      </c>
      <c r="U150" s="242" t="str">
        <f t="shared" si="119"/>
        <v>-</v>
      </c>
      <c r="V150" s="251" t="str">
        <f t="shared" si="129"/>
        <v>-</v>
      </c>
      <c r="X150" s="240" t="str">
        <f t="shared" si="130"/>
        <v>M</v>
      </c>
      <c r="Y150" s="241" t="str">
        <f t="shared" si="120"/>
        <v>-</v>
      </c>
      <c r="Z150" s="242" t="str">
        <f t="shared" si="121"/>
        <v>-</v>
      </c>
      <c r="AA150" s="251" t="str">
        <f t="shared" si="131"/>
        <v>-</v>
      </c>
      <c r="AC150" s="240" t="str">
        <f t="shared" si="132"/>
        <v>M</v>
      </c>
      <c r="AD150" s="241" t="str">
        <f t="shared" si="133"/>
        <v>-</v>
      </c>
      <c r="AE150" s="242" t="str">
        <f t="shared" si="122"/>
        <v>-</v>
      </c>
      <c r="AF150" s="251" t="str">
        <f t="shared" si="134"/>
        <v>-</v>
      </c>
      <c r="AH150" s="240" t="str">
        <f t="shared" si="135"/>
        <v>M</v>
      </c>
      <c r="AI150" s="241" t="str">
        <f t="shared" si="136"/>
        <v>-</v>
      </c>
      <c r="AJ150" s="242" t="str">
        <f t="shared" si="123"/>
        <v>-</v>
      </c>
      <c r="AK150" s="251" t="str">
        <f t="shared" si="137"/>
        <v>-</v>
      </c>
      <c r="AM150" s="240" t="str">
        <f t="shared" si="138"/>
        <v>M</v>
      </c>
      <c r="AN150" s="241" t="str">
        <f t="shared" si="140"/>
        <v>-</v>
      </c>
      <c r="AO150" s="242" t="str">
        <f t="shared" si="124"/>
        <v>-</v>
      </c>
      <c r="AP150" s="251" t="str">
        <f t="shared" si="139"/>
        <v>-</v>
      </c>
    </row>
    <row r="151" spans="14:42" x14ac:dyDescent="0.25">
      <c r="N151" s="240" t="str">
        <f t="shared" si="125"/>
        <v>N</v>
      </c>
      <c r="O151" s="241" t="str">
        <f t="shared" si="117"/>
        <v>-</v>
      </c>
      <c r="P151" s="242" t="str">
        <f t="shared" si="126"/>
        <v>-</v>
      </c>
      <c r="Q151" s="251" t="str">
        <f t="shared" si="127"/>
        <v>-</v>
      </c>
      <c r="S151" s="240" t="str">
        <f t="shared" si="128"/>
        <v>N</v>
      </c>
      <c r="T151" s="241" t="str">
        <f t="shared" si="118"/>
        <v>-</v>
      </c>
      <c r="U151" s="242" t="str">
        <f t="shared" si="119"/>
        <v>-</v>
      </c>
      <c r="V151" s="251" t="str">
        <f t="shared" si="129"/>
        <v>-</v>
      </c>
      <c r="X151" s="240" t="str">
        <f t="shared" si="130"/>
        <v>N</v>
      </c>
      <c r="Y151" s="241" t="str">
        <f t="shared" si="120"/>
        <v>-</v>
      </c>
      <c r="Z151" s="242" t="str">
        <f t="shared" si="121"/>
        <v>-</v>
      </c>
      <c r="AA151" s="251" t="str">
        <f t="shared" si="131"/>
        <v>-</v>
      </c>
      <c r="AC151" s="240" t="str">
        <f t="shared" si="132"/>
        <v>N</v>
      </c>
      <c r="AD151" s="241" t="str">
        <f t="shared" si="133"/>
        <v>-</v>
      </c>
      <c r="AE151" s="242" t="str">
        <f t="shared" si="122"/>
        <v>-</v>
      </c>
      <c r="AF151" s="251" t="str">
        <f t="shared" si="134"/>
        <v>-</v>
      </c>
      <c r="AH151" s="240" t="str">
        <f t="shared" si="135"/>
        <v>N</v>
      </c>
      <c r="AI151" s="241" t="str">
        <f t="shared" si="136"/>
        <v>-</v>
      </c>
      <c r="AJ151" s="242" t="str">
        <f t="shared" si="123"/>
        <v>-</v>
      </c>
      <c r="AK151" s="251" t="str">
        <f t="shared" si="137"/>
        <v>-</v>
      </c>
      <c r="AM151" s="240" t="str">
        <f t="shared" si="138"/>
        <v>N</v>
      </c>
      <c r="AN151" s="241" t="str">
        <f t="shared" si="140"/>
        <v>-</v>
      </c>
      <c r="AO151" s="242" t="str">
        <f t="shared" si="124"/>
        <v>-</v>
      </c>
      <c r="AP151" s="251" t="str">
        <f t="shared" si="139"/>
        <v>-</v>
      </c>
    </row>
    <row r="152" spans="14:42" x14ac:dyDescent="0.25">
      <c r="N152" s="240" t="str">
        <f t="shared" si="125"/>
        <v>O</v>
      </c>
      <c r="O152" s="241" t="str">
        <f t="shared" si="117"/>
        <v>-</v>
      </c>
      <c r="P152" s="242" t="str">
        <f t="shared" si="126"/>
        <v>-</v>
      </c>
      <c r="Q152" s="251" t="str">
        <f t="shared" si="127"/>
        <v>-</v>
      </c>
      <c r="S152" s="240" t="str">
        <f t="shared" si="128"/>
        <v>O</v>
      </c>
      <c r="T152" s="241" t="str">
        <f t="shared" si="118"/>
        <v>-</v>
      </c>
      <c r="U152" s="242" t="str">
        <f t="shared" si="119"/>
        <v>-</v>
      </c>
      <c r="V152" s="251" t="str">
        <f t="shared" si="129"/>
        <v>-</v>
      </c>
      <c r="X152" s="240" t="str">
        <f t="shared" si="130"/>
        <v>O</v>
      </c>
      <c r="Y152" s="241" t="str">
        <f t="shared" si="120"/>
        <v>-</v>
      </c>
      <c r="Z152" s="242" t="str">
        <f t="shared" si="121"/>
        <v>-</v>
      </c>
      <c r="AA152" s="251" t="str">
        <f t="shared" si="131"/>
        <v>-</v>
      </c>
      <c r="AC152" s="240" t="str">
        <f t="shared" si="132"/>
        <v>O</v>
      </c>
      <c r="AD152" s="241" t="str">
        <f t="shared" si="133"/>
        <v>-</v>
      </c>
      <c r="AE152" s="242" t="str">
        <f t="shared" si="122"/>
        <v>-</v>
      </c>
      <c r="AF152" s="251" t="str">
        <f t="shared" si="134"/>
        <v>-</v>
      </c>
      <c r="AH152" s="240" t="str">
        <f t="shared" si="135"/>
        <v>O</v>
      </c>
      <c r="AI152" s="241" t="str">
        <f t="shared" si="136"/>
        <v>-</v>
      </c>
      <c r="AJ152" s="242" t="str">
        <f t="shared" si="123"/>
        <v>-</v>
      </c>
      <c r="AK152" s="251" t="str">
        <f t="shared" si="137"/>
        <v>-</v>
      </c>
      <c r="AM152" s="240" t="str">
        <f t="shared" si="138"/>
        <v>O</v>
      </c>
      <c r="AN152" s="241" t="str">
        <f t="shared" si="140"/>
        <v>-</v>
      </c>
      <c r="AO152" s="242" t="str">
        <f t="shared" si="124"/>
        <v>-</v>
      </c>
      <c r="AP152" s="251" t="str">
        <f t="shared" si="139"/>
        <v>-</v>
      </c>
    </row>
    <row r="153" spans="14:42" x14ac:dyDescent="0.25">
      <c r="N153" s="240" t="str">
        <f t="shared" si="125"/>
        <v>P</v>
      </c>
      <c r="O153" s="241" t="str">
        <f t="shared" si="117"/>
        <v>-</v>
      </c>
      <c r="P153" s="242" t="str">
        <f t="shared" si="126"/>
        <v>-</v>
      </c>
      <c r="Q153" s="251" t="str">
        <f t="shared" si="127"/>
        <v>-</v>
      </c>
      <c r="S153" s="240" t="str">
        <f t="shared" si="128"/>
        <v>P</v>
      </c>
      <c r="T153" s="241" t="str">
        <f t="shared" si="118"/>
        <v>-</v>
      </c>
      <c r="U153" s="242" t="str">
        <f t="shared" si="119"/>
        <v>-</v>
      </c>
      <c r="V153" s="251" t="str">
        <f t="shared" si="129"/>
        <v>-</v>
      </c>
      <c r="X153" s="240" t="str">
        <f t="shared" si="130"/>
        <v>P</v>
      </c>
      <c r="Y153" s="241" t="str">
        <f t="shared" si="120"/>
        <v>-</v>
      </c>
      <c r="Z153" s="242" t="str">
        <f t="shared" si="121"/>
        <v>-</v>
      </c>
      <c r="AA153" s="251" t="str">
        <f t="shared" si="131"/>
        <v>-</v>
      </c>
      <c r="AC153" s="240" t="str">
        <f t="shared" si="132"/>
        <v>P</v>
      </c>
      <c r="AD153" s="241" t="str">
        <f t="shared" si="133"/>
        <v>-</v>
      </c>
      <c r="AE153" s="242" t="str">
        <f t="shared" si="122"/>
        <v>-</v>
      </c>
      <c r="AF153" s="251" t="str">
        <f t="shared" si="134"/>
        <v>-</v>
      </c>
      <c r="AH153" s="240" t="str">
        <f t="shared" si="135"/>
        <v>P</v>
      </c>
      <c r="AI153" s="241" t="str">
        <f t="shared" si="136"/>
        <v>-</v>
      </c>
      <c r="AJ153" s="242" t="str">
        <f t="shared" si="123"/>
        <v>-</v>
      </c>
      <c r="AK153" s="251" t="str">
        <f t="shared" si="137"/>
        <v>-</v>
      </c>
      <c r="AM153" s="240" t="str">
        <f t="shared" si="138"/>
        <v>P</v>
      </c>
      <c r="AN153" s="241" t="str">
        <f t="shared" si="140"/>
        <v>-</v>
      </c>
      <c r="AO153" s="242" t="str">
        <f t="shared" si="124"/>
        <v>-</v>
      </c>
      <c r="AP153" s="251" t="str">
        <f t="shared" si="139"/>
        <v>-</v>
      </c>
    </row>
    <row r="154" spans="14:42" x14ac:dyDescent="0.25">
      <c r="N154" s="240" t="str">
        <f t="shared" si="125"/>
        <v>Q</v>
      </c>
      <c r="O154" s="241" t="str">
        <f t="shared" si="117"/>
        <v>-</v>
      </c>
      <c r="P154" s="242" t="str">
        <f t="shared" si="126"/>
        <v>-</v>
      </c>
      <c r="Q154" s="251" t="str">
        <f t="shared" si="127"/>
        <v>-</v>
      </c>
      <c r="S154" s="240" t="str">
        <f t="shared" si="128"/>
        <v>Q</v>
      </c>
      <c r="T154" s="241" t="str">
        <f t="shared" si="118"/>
        <v>-</v>
      </c>
      <c r="U154" s="242" t="str">
        <f t="shared" si="119"/>
        <v>-</v>
      </c>
      <c r="V154" s="251" t="str">
        <f t="shared" si="129"/>
        <v>-</v>
      </c>
      <c r="X154" s="240" t="str">
        <f t="shared" si="130"/>
        <v>Q</v>
      </c>
      <c r="Y154" s="241" t="str">
        <f t="shared" si="120"/>
        <v>-</v>
      </c>
      <c r="Z154" s="242" t="str">
        <f t="shared" si="121"/>
        <v>-</v>
      </c>
      <c r="AA154" s="251" t="str">
        <f t="shared" si="131"/>
        <v>-</v>
      </c>
      <c r="AC154" s="240" t="str">
        <f t="shared" si="132"/>
        <v>Q</v>
      </c>
      <c r="AD154" s="241" t="str">
        <f t="shared" si="133"/>
        <v>-</v>
      </c>
      <c r="AE154" s="242" t="str">
        <f t="shared" si="122"/>
        <v>-</v>
      </c>
      <c r="AF154" s="251" t="str">
        <f t="shared" si="134"/>
        <v>-</v>
      </c>
      <c r="AH154" s="240" t="str">
        <f t="shared" si="135"/>
        <v>Q</v>
      </c>
      <c r="AI154" s="241" t="str">
        <f t="shared" si="136"/>
        <v>-</v>
      </c>
      <c r="AJ154" s="242" t="str">
        <f t="shared" si="123"/>
        <v>-</v>
      </c>
      <c r="AK154" s="251" t="str">
        <f t="shared" si="137"/>
        <v>-</v>
      </c>
      <c r="AM154" s="240" t="str">
        <f t="shared" si="138"/>
        <v>Q</v>
      </c>
      <c r="AN154" s="241" t="str">
        <f t="shared" si="140"/>
        <v>-</v>
      </c>
      <c r="AO154" s="242" t="str">
        <f t="shared" si="124"/>
        <v>-</v>
      </c>
      <c r="AP154" s="251" t="str">
        <f t="shared" si="139"/>
        <v>-</v>
      </c>
    </row>
    <row r="155" spans="14:42" x14ac:dyDescent="0.25">
      <c r="N155" s="240" t="str">
        <f t="shared" si="125"/>
        <v>R</v>
      </c>
      <c r="O155" s="241" t="str">
        <f t="shared" si="117"/>
        <v>-</v>
      </c>
      <c r="P155" s="242" t="str">
        <f t="shared" si="126"/>
        <v>-</v>
      </c>
      <c r="Q155" s="251" t="str">
        <f t="shared" si="127"/>
        <v>-</v>
      </c>
      <c r="S155" s="240" t="str">
        <f t="shared" si="128"/>
        <v>R</v>
      </c>
      <c r="T155" s="241" t="str">
        <f t="shared" si="118"/>
        <v>-</v>
      </c>
      <c r="U155" s="242" t="str">
        <f t="shared" si="119"/>
        <v>-</v>
      </c>
      <c r="V155" s="251" t="str">
        <f t="shared" si="129"/>
        <v>-</v>
      </c>
      <c r="X155" s="240" t="str">
        <f t="shared" si="130"/>
        <v>R</v>
      </c>
      <c r="Y155" s="241" t="str">
        <f t="shared" si="120"/>
        <v>-</v>
      </c>
      <c r="Z155" s="242" t="str">
        <f t="shared" si="121"/>
        <v>-</v>
      </c>
      <c r="AA155" s="251" t="str">
        <f t="shared" si="131"/>
        <v>-</v>
      </c>
      <c r="AC155" s="240" t="str">
        <f t="shared" si="132"/>
        <v>R</v>
      </c>
      <c r="AD155" s="241" t="str">
        <f t="shared" si="133"/>
        <v>-</v>
      </c>
      <c r="AE155" s="242" t="str">
        <f t="shared" si="122"/>
        <v>-</v>
      </c>
      <c r="AF155" s="251" t="str">
        <f t="shared" si="134"/>
        <v>-</v>
      </c>
      <c r="AH155" s="240" t="str">
        <f t="shared" si="135"/>
        <v>R</v>
      </c>
      <c r="AI155" s="241" t="str">
        <f t="shared" si="136"/>
        <v>-</v>
      </c>
      <c r="AJ155" s="242" t="str">
        <f t="shared" si="123"/>
        <v>-</v>
      </c>
      <c r="AK155" s="251" t="str">
        <f t="shared" si="137"/>
        <v>-</v>
      </c>
      <c r="AM155" s="240" t="str">
        <f t="shared" si="138"/>
        <v>R</v>
      </c>
      <c r="AN155" s="241" t="str">
        <f t="shared" si="140"/>
        <v>-</v>
      </c>
      <c r="AO155" s="242" t="str">
        <f t="shared" si="124"/>
        <v>-</v>
      </c>
      <c r="AP155" s="251" t="str">
        <f t="shared" si="139"/>
        <v>-</v>
      </c>
    </row>
    <row r="156" spans="14:42" x14ac:dyDescent="0.25">
      <c r="N156" s="240" t="str">
        <f t="shared" si="125"/>
        <v>S</v>
      </c>
      <c r="O156" s="241">
        <f t="shared" si="117"/>
        <v>0.55000000000000004</v>
      </c>
      <c r="P156" s="242">
        <f t="shared" si="126"/>
        <v>55.000000000000007</v>
      </c>
      <c r="Q156" s="251">
        <f t="shared" si="127"/>
        <v>-0.60838175426921992</v>
      </c>
      <c r="S156" s="240" t="str">
        <f t="shared" si="128"/>
        <v>S</v>
      </c>
      <c r="T156" s="241">
        <f t="shared" si="118"/>
        <v>0.55000000000000004</v>
      </c>
      <c r="U156" s="242">
        <f t="shared" si="119"/>
        <v>55.000000000000007</v>
      </c>
      <c r="V156" s="251">
        <f t="shared" si="129"/>
        <v>-0.9167431287916894</v>
      </c>
      <c r="X156" s="240" t="str">
        <f t="shared" si="130"/>
        <v>S</v>
      </c>
      <c r="Y156" s="241">
        <f t="shared" si="120"/>
        <v>0.55000000000000004</v>
      </c>
      <c r="Z156" s="242">
        <f t="shared" si="121"/>
        <v>55.000000000000007</v>
      </c>
      <c r="AA156" s="251">
        <f t="shared" si="131"/>
        <v>-0.9167431287916894</v>
      </c>
      <c r="AC156" s="240" t="str">
        <f t="shared" si="132"/>
        <v>S</v>
      </c>
      <c r="AD156" s="241">
        <f t="shared" si="133"/>
        <v>0.55000000000000004</v>
      </c>
      <c r="AE156" s="242">
        <f t="shared" si="122"/>
        <v>55.000000000000007</v>
      </c>
      <c r="AF156" s="251">
        <f t="shared" si="134"/>
        <v>-0.81771424538957527</v>
      </c>
      <c r="AH156" s="240" t="str">
        <f t="shared" si="135"/>
        <v>S</v>
      </c>
      <c r="AI156" s="241">
        <f t="shared" si="136"/>
        <v>0.55000000000000004</v>
      </c>
      <c r="AJ156" s="242">
        <f t="shared" si="123"/>
        <v>55.000000000000007</v>
      </c>
      <c r="AK156" s="251">
        <f t="shared" si="137"/>
        <v>-1.0016022537360094</v>
      </c>
      <c r="AM156" s="240" t="str">
        <f t="shared" si="138"/>
        <v>S</v>
      </c>
      <c r="AN156" s="241">
        <f t="shared" si="140"/>
        <v>0.55000000000000004</v>
      </c>
      <c r="AO156" s="242">
        <f t="shared" si="124"/>
        <v>55.000000000000007</v>
      </c>
      <c r="AP156" s="251">
        <f t="shared" si="139"/>
        <v>-0.73242191381873789</v>
      </c>
    </row>
    <row r="157" spans="14:42" x14ac:dyDescent="0.25">
      <c r="N157" s="240" t="str">
        <f t="shared" si="125"/>
        <v>OI</v>
      </c>
      <c r="O157" s="241">
        <f t="shared" si="117"/>
        <v>15</v>
      </c>
      <c r="P157" s="242">
        <f t="shared" si="126"/>
        <v>1500</v>
      </c>
      <c r="Q157" s="257">
        <f t="shared" si="127"/>
        <v>2.2012310695349795</v>
      </c>
      <c r="S157" s="240" t="str">
        <f t="shared" si="128"/>
        <v>OI</v>
      </c>
      <c r="T157" s="241" t="s">
        <v>187</v>
      </c>
      <c r="U157" s="242" t="str">
        <f t="shared" si="119"/>
        <v>-</v>
      </c>
      <c r="V157" s="251" t="str">
        <f t="shared" si="129"/>
        <v>-</v>
      </c>
      <c r="X157" s="240" t="str">
        <f t="shared" si="130"/>
        <v>OI</v>
      </c>
      <c r="Y157" s="241" t="s">
        <v>187</v>
      </c>
      <c r="Z157" s="242" t="str">
        <f t="shared" si="121"/>
        <v>-</v>
      </c>
      <c r="AA157" s="251" t="str">
        <f t="shared" si="131"/>
        <v>-</v>
      </c>
      <c r="AC157" s="240" t="str">
        <f t="shared" si="132"/>
        <v>OI</v>
      </c>
      <c r="AD157" s="241" t="s">
        <v>187</v>
      </c>
      <c r="AE157" s="242" t="str">
        <f t="shared" si="122"/>
        <v>-</v>
      </c>
      <c r="AF157" s="251" t="str">
        <f t="shared" si="134"/>
        <v>-</v>
      </c>
      <c r="AH157" s="240" t="str">
        <f t="shared" si="135"/>
        <v>OI</v>
      </c>
      <c r="AI157" s="241" t="s">
        <v>187</v>
      </c>
      <c r="AJ157" s="242" t="str">
        <f t="shared" si="123"/>
        <v>-</v>
      </c>
      <c r="AK157" s="251" t="str">
        <f t="shared" si="137"/>
        <v>-</v>
      </c>
      <c r="AM157" s="240" t="str">
        <f t="shared" si="138"/>
        <v>OI</v>
      </c>
      <c r="AN157" s="241" t="s">
        <v>187</v>
      </c>
      <c r="AO157" s="242" t="str">
        <f t="shared" si="124"/>
        <v>-</v>
      </c>
      <c r="AP157" s="251" t="str">
        <f t="shared" si="139"/>
        <v>-</v>
      </c>
    </row>
    <row r="158" spans="14:42" x14ac:dyDescent="0.25">
      <c r="N158" s="240" t="str">
        <f t="shared" si="125"/>
        <v>CLARO</v>
      </c>
      <c r="O158" s="241">
        <f t="shared" si="117"/>
        <v>3.0926499999999999</v>
      </c>
      <c r="P158" s="242">
        <f t="shared" si="126"/>
        <v>309.26499999999999</v>
      </c>
      <c r="Q158" s="251">
        <f t="shared" si="127"/>
        <v>-0.1139968375601717</v>
      </c>
      <c r="S158" s="240" t="str">
        <f t="shared" si="128"/>
        <v>CLARO</v>
      </c>
      <c r="T158" s="241">
        <f t="shared" ref="T158:T164" si="141">$F22</f>
        <v>3.0926499999999999</v>
      </c>
      <c r="U158" s="242">
        <f t="shared" si="119"/>
        <v>309.26499999999999</v>
      </c>
      <c r="V158" s="251">
        <f t="shared" si="129"/>
        <v>0.95988370029879422</v>
      </c>
      <c r="X158" s="240" t="str">
        <f t="shared" si="130"/>
        <v>CLARO</v>
      </c>
      <c r="Y158" s="241">
        <f>$F22</f>
        <v>3.0926499999999999</v>
      </c>
      <c r="Z158" s="242">
        <f t="shared" si="121"/>
        <v>309.26499999999999</v>
      </c>
      <c r="AA158" s="251">
        <f t="shared" si="131"/>
        <v>0.95988370029879422</v>
      </c>
      <c r="AC158" s="240" t="str">
        <f t="shared" si="132"/>
        <v>CLARO</v>
      </c>
      <c r="AD158" s="241">
        <f>$F22</f>
        <v>3.0926499999999999</v>
      </c>
      <c r="AE158" s="242">
        <f t="shared" si="122"/>
        <v>309.26499999999999</v>
      </c>
      <c r="AF158" s="257">
        <f t="shared" si="134"/>
        <v>1.6797190306707037</v>
      </c>
      <c r="AH158" s="240" t="str">
        <f t="shared" si="135"/>
        <v>CLARO</v>
      </c>
      <c r="AI158" s="241" t="s">
        <v>187</v>
      </c>
      <c r="AJ158" s="242" t="str">
        <f t="shared" si="123"/>
        <v>-</v>
      </c>
      <c r="AK158" s="251" t="str">
        <f t="shared" si="137"/>
        <v>-</v>
      </c>
      <c r="AM158" s="240" t="str">
        <f t="shared" si="138"/>
        <v>CLARO</v>
      </c>
      <c r="AN158" s="241" t="s">
        <v>187</v>
      </c>
      <c r="AO158" s="242" t="str">
        <f t="shared" si="124"/>
        <v>-</v>
      </c>
      <c r="AP158" s="251" t="str">
        <f t="shared" si="139"/>
        <v>-</v>
      </c>
    </row>
    <row r="159" spans="14:42" x14ac:dyDescent="0.25">
      <c r="N159" s="240" t="str">
        <f t="shared" si="125"/>
        <v>TELEFONICA</v>
      </c>
      <c r="O159" s="241" t="str">
        <f t="shared" si="117"/>
        <v>-</v>
      </c>
      <c r="P159" s="242" t="str">
        <f t="shared" si="126"/>
        <v>-</v>
      </c>
      <c r="Q159" s="251" t="str">
        <f t="shared" si="127"/>
        <v>-</v>
      </c>
      <c r="S159" s="240" t="str">
        <f t="shared" si="128"/>
        <v>TELEFONICA</v>
      </c>
      <c r="T159" s="241" t="str">
        <f t="shared" si="141"/>
        <v>-</v>
      </c>
      <c r="U159" s="242" t="str">
        <f t="shared" si="119"/>
        <v>-</v>
      </c>
      <c r="V159" s="251" t="str">
        <f t="shared" si="129"/>
        <v>-</v>
      </c>
      <c r="X159" s="240" t="str">
        <f t="shared" si="130"/>
        <v>TELEFONICA</v>
      </c>
      <c r="Y159" s="241" t="str">
        <f>$F23</f>
        <v>-</v>
      </c>
      <c r="Z159" s="242" t="str">
        <f t="shared" si="121"/>
        <v>-</v>
      </c>
      <c r="AA159" s="251" t="str">
        <f t="shared" si="131"/>
        <v>-</v>
      </c>
      <c r="AC159" s="240" t="str">
        <f t="shared" si="132"/>
        <v>TELEFONICA</v>
      </c>
      <c r="AD159" s="241" t="str">
        <f>$F23</f>
        <v>-</v>
      </c>
      <c r="AE159" s="242" t="str">
        <f t="shared" si="122"/>
        <v>-</v>
      </c>
      <c r="AF159" s="251" t="str">
        <f t="shared" si="134"/>
        <v>-</v>
      </c>
      <c r="AH159" s="240" t="str">
        <f t="shared" si="135"/>
        <v>TELEFONICA</v>
      </c>
      <c r="AI159" s="241" t="str">
        <f>$F23</f>
        <v>-</v>
      </c>
      <c r="AJ159" s="242" t="str">
        <f t="shared" si="123"/>
        <v>-</v>
      </c>
      <c r="AK159" s="251" t="str">
        <f t="shared" si="137"/>
        <v>-</v>
      </c>
      <c r="AM159" s="240" t="str">
        <f t="shared" si="138"/>
        <v>TELEFONICA</v>
      </c>
      <c r="AN159" s="241" t="str">
        <f>$F23</f>
        <v>-</v>
      </c>
      <c r="AO159" s="242" t="str">
        <f t="shared" si="124"/>
        <v>-</v>
      </c>
      <c r="AP159" s="251" t="str">
        <f t="shared" si="139"/>
        <v>-</v>
      </c>
    </row>
    <row r="160" spans="14:42" x14ac:dyDescent="0.25">
      <c r="N160" s="240" t="str">
        <f t="shared" si="125"/>
        <v>TIM</v>
      </c>
      <c r="O160" s="241" t="str">
        <f t="shared" si="117"/>
        <v>-</v>
      </c>
      <c r="P160" s="242" t="str">
        <f t="shared" si="126"/>
        <v>-</v>
      </c>
      <c r="Q160" s="251" t="str">
        <f t="shared" si="127"/>
        <v>-</v>
      </c>
      <c r="S160" s="240" t="str">
        <f t="shared" si="128"/>
        <v>TIM</v>
      </c>
      <c r="T160" s="241" t="str">
        <f t="shared" si="141"/>
        <v>-</v>
      </c>
      <c r="U160" s="242" t="str">
        <f t="shared" si="119"/>
        <v>-</v>
      </c>
      <c r="V160" s="251" t="str">
        <f t="shared" si="129"/>
        <v>-</v>
      </c>
      <c r="X160" s="240" t="str">
        <f t="shared" si="130"/>
        <v>TIM</v>
      </c>
      <c r="Y160" s="241" t="str">
        <f>$F24</f>
        <v>-</v>
      </c>
      <c r="Z160" s="242" t="str">
        <f t="shared" si="121"/>
        <v>-</v>
      </c>
      <c r="AA160" s="251" t="str">
        <f t="shared" si="131"/>
        <v>-</v>
      </c>
      <c r="AC160" s="240" t="str">
        <f t="shared" si="132"/>
        <v>TIM</v>
      </c>
      <c r="AD160" s="241" t="str">
        <f>$F24</f>
        <v>-</v>
      </c>
      <c r="AE160" s="242" t="str">
        <f t="shared" si="122"/>
        <v>-</v>
      </c>
      <c r="AF160" s="251" t="str">
        <f t="shared" si="134"/>
        <v>-</v>
      </c>
      <c r="AH160" s="240" t="str">
        <f t="shared" si="135"/>
        <v>TIM</v>
      </c>
      <c r="AI160" s="241" t="str">
        <f>$F24</f>
        <v>-</v>
      </c>
      <c r="AJ160" s="242" t="str">
        <f t="shared" si="123"/>
        <v>-</v>
      </c>
      <c r="AK160" s="251" t="str">
        <f t="shared" si="137"/>
        <v>-</v>
      </c>
      <c r="AM160" s="240" t="str">
        <f t="shared" si="138"/>
        <v>TIM</v>
      </c>
      <c r="AN160" s="241" t="str">
        <f>$F24</f>
        <v>-</v>
      </c>
      <c r="AO160" s="242" t="str">
        <f t="shared" si="124"/>
        <v>-</v>
      </c>
      <c r="AP160" s="251" t="str">
        <f t="shared" si="139"/>
        <v>-</v>
      </c>
    </row>
    <row r="161" spans="14:42" x14ac:dyDescent="0.25">
      <c r="N161" s="240" t="str">
        <f t="shared" si="125"/>
        <v>T</v>
      </c>
      <c r="O161" s="241">
        <f t="shared" si="117"/>
        <v>5.69</v>
      </c>
      <c r="P161" s="242">
        <f t="shared" si="126"/>
        <v>569</v>
      </c>
      <c r="Q161" s="251">
        <f t="shared" si="127"/>
        <v>0.39102377613587247</v>
      </c>
      <c r="S161" s="240" t="str">
        <f t="shared" si="128"/>
        <v>T</v>
      </c>
      <c r="T161" s="241">
        <f t="shared" si="141"/>
        <v>5.69</v>
      </c>
      <c r="U161" s="242">
        <f t="shared" si="119"/>
        <v>569</v>
      </c>
      <c r="V161" s="257">
        <f t="shared" si="129"/>
        <v>2.8768823806276513</v>
      </c>
      <c r="X161" s="240" t="str">
        <f t="shared" si="130"/>
        <v>T</v>
      </c>
      <c r="Y161" s="241" t="s">
        <v>187</v>
      </c>
      <c r="Z161" s="242" t="str">
        <f t="shared" si="121"/>
        <v>-</v>
      </c>
      <c r="AA161" s="251" t="str">
        <f t="shared" si="131"/>
        <v>-</v>
      </c>
      <c r="AC161" s="240" t="str">
        <f t="shared" si="132"/>
        <v>T</v>
      </c>
      <c r="AD161" s="241" t="s">
        <v>187</v>
      </c>
      <c r="AE161" s="242" t="str">
        <f t="shared" si="122"/>
        <v>-</v>
      </c>
      <c r="AF161" s="251" t="str">
        <f t="shared" si="134"/>
        <v>-</v>
      </c>
      <c r="AH161" s="240" t="str">
        <f t="shared" si="135"/>
        <v>T</v>
      </c>
      <c r="AI161" s="241" t="s">
        <v>187</v>
      </c>
      <c r="AJ161" s="242" t="str">
        <f t="shared" si="123"/>
        <v>-</v>
      </c>
      <c r="AK161" s="251" t="str">
        <f t="shared" si="137"/>
        <v>-</v>
      </c>
      <c r="AM161" s="240" t="str">
        <f t="shared" si="138"/>
        <v>T</v>
      </c>
      <c r="AN161" s="241" t="s">
        <v>187</v>
      </c>
      <c r="AO161" s="242" t="str">
        <f t="shared" si="124"/>
        <v>-</v>
      </c>
      <c r="AP161" s="251" t="str">
        <f t="shared" si="139"/>
        <v>-</v>
      </c>
    </row>
    <row r="162" spans="14:42" x14ac:dyDescent="0.25">
      <c r="N162" s="240" t="str">
        <f t="shared" si="125"/>
        <v>U</v>
      </c>
      <c r="O162" s="241" t="str">
        <f t="shared" si="117"/>
        <v>-</v>
      </c>
      <c r="P162" s="242" t="str">
        <f t="shared" si="126"/>
        <v>-</v>
      </c>
      <c r="Q162" s="251" t="str">
        <f t="shared" si="127"/>
        <v>-</v>
      </c>
      <c r="S162" s="240" t="str">
        <f t="shared" si="128"/>
        <v>U</v>
      </c>
      <c r="T162" s="241" t="str">
        <f t="shared" si="141"/>
        <v>-</v>
      </c>
      <c r="U162" s="242" t="str">
        <f t="shared" si="119"/>
        <v>-</v>
      </c>
      <c r="V162" s="251" t="str">
        <f t="shared" si="129"/>
        <v>-</v>
      </c>
      <c r="X162" s="240" t="str">
        <f t="shared" si="130"/>
        <v>U</v>
      </c>
      <c r="Y162" s="241" t="str">
        <f>$F26</f>
        <v>-</v>
      </c>
      <c r="Z162" s="242" t="str">
        <f t="shared" si="121"/>
        <v>-</v>
      </c>
      <c r="AA162" s="251" t="str">
        <f t="shared" si="131"/>
        <v>-</v>
      </c>
      <c r="AC162" s="240" t="str">
        <f t="shared" si="132"/>
        <v>U</v>
      </c>
      <c r="AD162" s="241" t="str">
        <f>$F26</f>
        <v>-</v>
      </c>
      <c r="AE162" s="242" t="str">
        <f t="shared" si="122"/>
        <v>-</v>
      </c>
      <c r="AF162" s="251" t="str">
        <f t="shared" si="134"/>
        <v>-</v>
      </c>
      <c r="AH162" s="240" t="str">
        <f t="shared" si="135"/>
        <v>U</v>
      </c>
      <c r="AI162" s="241" t="str">
        <f>$F26</f>
        <v>-</v>
      </c>
      <c r="AJ162" s="242" t="str">
        <f t="shared" si="123"/>
        <v>-</v>
      </c>
      <c r="AK162" s="251" t="str">
        <f t="shared" si="137"/>
        <v>-</v>
      </c>
      <c r="AM162" s="240" t="str">
        <f t="shared" si="138"/>
        <v>U</v>
      </c>
      <c r="AN162" s="241" t="str">
        <f>$F26</f>
        <v>-</v>
      </c>
      <c r="AO162" s="242" t="str">
        <f t="shared" si="124"/>
        <v>-</v>
      </c>
      <c r="AP162" s="251" t="str">
        <f t="shared" si="139"/>
        <v>-</v>
      </c>
    </row>
    <row r="163" spans="14:42" x14ac:dyDescent="0.25">
      <c r="N163" s="240" t="str">
        <f t="shared" si="125"/>
        <v xml:space="preserve">V </v>
      </c>
      <c r="O163" s="241" t="str">
        <f t="shared" si="117"/>
        <v>-</v>
      </c>
      <c r="P163" s="242" t="str">
        <f t="shared" si="126"/>
        <v>-</v>
      </c>
      <c r="Q163" s="251" t="str">
        <f t="shared" si="127"/>
        <v>-</v>
      </c>
      <c r="S163" s="240" t="str">
        <f t="shared" si="128"/>
        <v xml:space="preserve">V </v>
      </c>
      <c r="T163" s="241" t="str">
        <f t="shared" si="141"/>
        <v>-</v>
      </c>
      <c r="U163" s="242" t="str">
        <f t="shared" si="119"/>
        <v>-</v>
      </c>
      <c r="V163" s="251" t="str">
        <f t="shared" si="129"/>
        <v>-</v>
      </c>
      <c r="X163" s="240" t="str">
        <f t="shared" si="130"/>
        <v xml:space="preserve">V </v>
      </c>
      <c r="Y163" s="241" t="str">
        <f>$F27</f>
        <v>-</v>
      </c>
      <c r="Z163" s="242" t="str">
        <f t="shared" si="121"/>
        <v>-</v>
      </c>
      <c r="AA163" s="251" t="str">
        <f t="shared" si="131"/>
        <v>-</v>
      </c>
      <c r="AC163" s="240" t="str">
        <f t="shared" si="132"/>
        <v xml:space="preserve">V </v>
      </c>
      <c r="AD163" s="241" t="str">
        <f>$F27</f>
        <v>-</v>
      </c>
      <c r="AE163" s="242" t="str">
        <f t="shared" si="122"/>
        <v>-</v>
      </c>
      <c r="AF163" s="251" t="str">
        <f t="shared" si="134"/>
        <v>-</v>
      </c>
      <c r="AH163" s="240" t="str">
        <f t="shared" si="135"/>
        <v xml:space="preserve">V </v>
      </c>
      <c r="AI163" s="241" t="str">
        <f>$F27</f>
        <v>-</v>
      </c>
      <c r="AJ163" s="242" t="str">
        <f t="shared" si="123"/>
        <v>-</v>
      </c>
      <c r="AK163" s="251" t="str">
        <f t="shared" si="137"/>
        <v>-</v>
      </c>
      <c r="AM163" s="240" t="str">
        <f t="shared" si="138"/>
        <v xml:space="preserve">V </v>
      </c>
      <c r="AN163" s="241" t="str">
        <f>$F27</f>
        <v>-</v>
      </c>
      <c r="AO163" s="242" t="str">
        <f t="shared" si="124"/>
        <v>-</v>
      </c>
      <c r="AP163" s="251" t="str">
        <f t="shared" si="139"/>
        <v>-</v>
      </c>
    </row>
    <row r="164" spans="14:42" x14ac:dyDescent="0.25">
      <c r="N164" s="240" t="str">
        <f t="shared" si="125"/>
        <v>W</v>
      </c>
      <c r="O164" s="241" t="str">
        <f t="shared" si="117"/>
        <v>-</v>
      </c>
      <c r="P164" s="242" t="str">
        <f t="shared" si="126"/>
        <v>-</v>
      </c>
      <c r="Q164" s="251" t="str">
        <f t="shared" si="127"/>
        <v>-</v>
      </c>
      <c r="S164" s="240" t="str">
        <f t="shared" si="128"/>
        <v>W</v>
      </c>
      <c r="T164" s="241" t="str">
        <f t="shared" si="141"/>
        <v>-</v>
      </c>
      <c r="U164" s="242" t="str">
        <f t="shared" si="119"/>
        <v>-</v>
      </c>
      <c r="V164" s="251" t="str">
        <f t="shared" si="129"/>
        <v>-</v>
      </c>
      <c r="X164" s="240" t="str">
        <f t="shared" si="130"/>
        <v>W</v>
      </c>
      <c r="Y164" s="241" t="str">
        <f>$F28</f>
        <v>-</v>
      </c>
      <c r="Z164" s="242" t="str">
        <f t="shared" si="121"/>
        <v>-</v>
      </c>
      <c r="AA164" s="251" t="str">
        <f t="shared" si="131"/>
        <v>-</v>
      </c>
      <c r="AC164" s="240" t="str">
        <f t="shared" si="132"/>
        <v>W</v>
      </c>
      <c r="AD164" s="241" t="str">
        <f>$F28</f>
        <v>-</v>
      </c>
      <c r="AE164" s="242" t="str">
        <f t="shared" si="122"/>
        <v>-</v>
      </c>
      <c r="AF164" s="251" t="str">
        <f t="shared" si="134"/>
        <v>-</v>
      </c>
      <c r="AH164" s="270" t="str">
        <f t="shared" si="135"/>
        <v>W</v>
      </c>
      <c r="AI164" s="271" t="str">
        <f>$F28</f>
        <v>-</v>
      </c>
      <c r="AJ164" s="272" t="str">
        <f t="shared" si="123"/>
        <v>-</v>
      </c>
      <c r="AK164" s="312" t="str">
        <f t="shared" si="137"/>
        <v>-</v>
      </c>
      <c r="AM164" s="270" t="str">
        <f t="shared" si="138"/>
        <v>W</v>
      </c>
      <c r="AN164" s="271" t="str">
        <f>$F28</f>
        <v>-</v>
      </c>
      <c r="AO164" s="242" t="str">
        <f t="shared" si="124"/>
        <v>-</v>
      </c>
      <c r="AP164" s="251" t="str">
        <f t="shared" si="139"/>
        <v>-</v>
      </c>
    </row>
    <row r="165" spans="14:42" ht="30" x14ac:dyDescent="0.25">
      <c r="N165" s="247" t="s">
        <v>193</v>
      </c>
      <c r="O165" s="248">
        <f>STDEV(P138:P164)/AVERAGE(P138:P164)</f>
        <v>1.2249216008455426</v>
      </c>
      <c r="P165" s="236"/>
      <c r="Q165" s="249"/>
      <c r="S165" s="247" t="s">
        <v>193</v>
      </c>
      <c r="T165" s="248">
        <f>STDEV(U138:U164)/AVERAGE(U138:U164)</f>
        <v>0.81893136352337725</v>
      </c>
      <c r="U165" s="236"/>
      <c r="V165" s="249"/>
      <c r="X165" s="247" t="s">
        <v>193</v>
      </c>
      <c r="Y165" s="248">
        <f>STDEV(Z138:Z164)/AVERAGE(Z138:Z164)</f>
        <v>0.75604315529625288</v>
      </c>
      <c r="Z165" s="236"/>
      <c r="AA165" s="249"/>
      <c r="AC165" s="258" t="s">
        <v>193</v>
      </c>
      <c r="AD165" s="248">
        <f>STDEV(AE138:AE164)/AVERAGE(AE138:AE164)</f>
        <v>0.73641312615215815</v>
      </c>
      <c r="AE165" s="260"/>
      <c r="AF165" s="261"/>
      <c r="AH165" s="289" t="s">
        <v>193</v>
      </c>
      <c r="AI165" s="311">
        <f>STDEV(AJ138:AJ164)/AVERAGE(AJ138:AJ164)</f>
        <v>0.42339723035047266</v>
      </c>
      <c r="AJ165" s="294"/>
      <c r="AK165" s="295"/>
      <c r="AM165" s="289" t="s">
        <v>193</v>
      </c>
      <c r="AN165" s="311">
        <f>STDEV(AO138:AO164)/AVERAGE(AO138:AO164)</f>
        <v>0.4495408288992056</v>
      </c>
      <c r="AO165" s="254"/>
      <c r="AP165" s="255"/>
    </row>
    <row r="166" spans="14:42" ht="30" x14ac:dyDescent="0.25">
      <c r="AM166" s="291" t="s">
        <v>222</v>
      </c>
      <c r="AN166" s="292">
        <f>AVERAGE(AN138:AN164)</f>
        <v>0.81998198198198191</v>
      </c>
      <c r="AO166" s="287"/>
      <c r="AP166" s="58"/>
    </row>
    <row r="169" spans="14:42" ht="15.75" thickBot="1" x14ac:dyDescent="0.3"/>
    <row r="170" spans="14:42" ht="15.75" thickBot="1" x14ac:dyDescent="0.3">
      <c r="N170" s="400" t="s">
        <v>223</v>
      </c>
      <c r="O170" s="401"/>
      <c r="P170" s="401"/>
      <c r="Q170" s="402"/>
      <c r="S170" s="400" t="s">
        <v>224</v>
      </c>
      <c r="T170" s="401"/>
      <c r="U170" s="401"/>
      <c r="V170" s="402"/>
    </row>
    <row r="171" spans="14:42" x14ac:dyDescent="0.25">
      <c r="N171" s="237" t="s">
        <v>188</v>
      </c>
      <c r="O171" s="238" t="s">
        <v>189</v>
      </c>
      <c r="P171" s="238" t="s">
        <v>190</v>
      </c>
      <c r="Q171" s="239" t="s">
        <v>191</v>
      </c>
      <c r="R171" s="3"/>
      <c r="S171" s="237" t="s">
        <v>188</v>
      </c>
      <c r="T171" s="238" t="s">
        <v>189</v>
      </c>
      <c r="U171" s="238" t="s">
        <v>190</v>
      </c>
      <c r="V171" s="239" t="s">
        <v>191</v>
      </c>
    </row>
    <row r="172" spans="14:42" x14ac:dyDescent="0.25">
      <c r="N172" s="240" t="str">
        <f t="shared" ref="N172:N194" si="142">A2</f>
        <v>A</v>
      </c>
      <c r="O172" s="241">
        <f t="shared" ref="O172:O194" si="143">G2</f>
        <v>379.9</v>
      </c>
      <c r="P172" s="242">
        <f t="shared" ref="P172:P194" si="144">IFERROR(O172*100,"-")</f>
        <v>37990</v>
      </c>
      <c r="Q172" s="257">
        <f>IFERROR((P172-AVERAGE(P$172:P$194))/STDEV(P$172:P$194),"-")</f>
        <v>1.9881725257452707</v>
      </c>
      <c r="S172" s="250" t="str">
        <f>N172</f>
        <v>A</v>
      </c>
      <c r="T172" s="241" t="s">
        <v>187</v>
      </c>
      <c r="U172" s="242" t="str">
        <f t="shared" ref="U172:U194" si="145">IFERROR(T172*100,"-")</f>
        <v>-</v>
      </c>
      <c r="V172" s="251" t="str">
        <f>IFERROR((U172-AVERAGE(U$138:U$160))/STDEV(U$138:U$160),"-")</f>
        <v>-</v>
      </c>
    </row>
    <row r="173" spans="14:42" x14ac:dyDescent="0.25">
      <c r="N173" s="240" t="str">
        <f t="shared" si="142"/>
        <v>B</v>
      </c>
      <c r="O173" s="241" t="str">
        <f t="shared" si="143"/>
        <v>-</v>
      </c>
      <c r="P173" s="242" t="str">
        <f t="shared" si="144"/>
        <v>-</v>
      </c>
      <c r="Q173" s="251" t="str">
        <f t="shared" ref="Q173:Q194" si="146">IFERROR((P173-AVERAGE(P$172:P$194))/STDEV(P$172:P$194),"-")</f>
        <v>-</v>
      </c>
      <c r="S173" s="250" t="str">
        <f t="shared" ref="S173:S194" si="147">N173</f>
        <v>B</v>
      </c>
      <c r="T173" s="241" t="str">
        <f t="shared" ref="T173:T190" si="148">O173</f>
        <v>-</v>
      </c>
      <c r="U173" s="242" t="str">
        <f t="shared" si="145"/>
        <v>-</v>
      </c>
      <c r="V173" s="251" t="str">
        <f t="shared" ref="V173:V194" si="149">IFERROR((U173-AVERAGE(U$138:U$160))/STDEV(U$138:U$160),"-")</f>
        <v>-</v>
      </c>
    </row>
    <row r="174" spans="14:42" x14ac:dyDescent="0.25">
      <c r="N174" s="240" t="str">
        <f t="shared" si="142"/>
        <v>C</v>
      </c>
      <c r="O174" s="241" t="str">
        <f t="shared" si="143"/>
        <v>-</v>
      </c>
      <c r="P174" s="242" t="str">
        <f t="shared" si="144"/>
        <v>-</v>
      </c>
      <c r="Q174" s="251" t="str">
        <f t="shared" si="146"/>
        <v>-</v>
      </c>
      <c r="S174" s="250" t="str">
        <f t="shared" si="147"/>
        <v>C</v>
      </c>
      <c r="T174" s="241" t="str">
        <f t="shared" si="148"/>
        <v>-</v>
      </c>
      <c r="U174" s="242" t="str">
        <f t="shared" si="145"/>
        <v>-</v>
      </c>
      <c r="V174" s="251" t="str">
        <f t="shared" si="149"/>
        <v>-</v>
      </c>
    </row>
    <row r="175" spans="14:42" x14ac:dyDescent="0.25">
      <c r="N175" s="240" t="str">
        <f t="shared" si="142"/>
        <v>D</v>
      </c>
      <c r="O175" s="241" t="str">
        <f t="shared" si="143"/>
        <v>-</v>
      </c>
      <c r="P175" s="242" t="str">
        <f t="shared" si="144"/>
        <v>-</v>
      </c>
      <c r="Q175" s="251" t="str">
        <f t="shared" si="146"/>
        <v>-</v>
      </c>
      <c r="S175" s="250" t="str">
        <f t="shared" si="147"/>
        <v>D</v>
      </c>
      <c r="T175" s="241" t="str">
        <f t="shared" si="148"/>
        <v>-</v>
      </c>
      <c r="U175" s="242" t="str">
        <f t="shared" si="145"/>
        <v>-</v>
      </c>
      <c r="V175" s="251" t="str">
        <f t="shared" si="149"/>
        <v>-</v>
      </c>
    </row>
    <row r="176" spans="14:42" x14ac:dyDescent="0.25">
      <c r="N176" s="240" t="str">
        <f t="shared" si="142"/>
        <v>E</v>
      </c>
      <c r="O176" s="241" t="str">
        <f t="shared" si="143"/>
        <v>-</v>
      </c>
      <c r="P176" s="242" t="str">
        <f t="shared" si="144"/>
        <v>-</v>
      </c>
      <c r="Q176" s="251" t="str">
        <f t="shared" si="146"/>
        <v>-</v>
      </c>
      <c r="S176" s="250" t="str">
        <f t="shared" si="147"/>
        <v>E</v>
      </c>
      <c r="T176" s="241" t="str">
        <f t="shared" si="148"/>
        <v>-</v>
      </c>
      <c r="U176" s="242" t="str">
        <f t="shared" si="145"/>
        <v>-</v>
      </c>
      <c r="V176" s="251" t="str">
        <f t="shared" si="149"/>
        <v>-</v>
      </c>
    </row>
    <row r="177" spans="14:22" x14ac:dyDescent="0.25">
      <c r="N177" s="240" t="str">
        <f t="shared" si="142"/>
        <v>F</v>
      </c>
      <c r="O177" s="241" t="str">
        <f t="shared" si="143"/>
        <v>-</v>
      </c>
      <c r="P177" s="242" t="str">
        <f t="shared" si="144"/>
        <v>-</v>
      </c>
      <c r="Q177" s="251" t="str">
        <f t="shared" si="146"/>
        <v>-</v>
      </c>
      <c r="S177" s="250" t="str">
        <f t="shared" si="147"/>
        <v>F</v>
      </c>
      <c r="T177" s="241" t="str">
        <f t="shared" si="148"/>
        <v>-</v>
      </c>
      <c r="U177" s="242" t="str">
        <f t="shared" si="145"/>
        <v>-</v>
      </c>
      <c r="V177" s="251" t="str">
        <f t="shared" si="149"/>
        <v>-</v>
      </c>
    </row>
    <row r="178" spans="14:22" x14ac:dyDescent="0.25">
      <c r="N178" s="240" t="str">
        <f t="shared" si="142"/>
        <v>G</v>
      </c>
      <c r="O178" s="241" t="str">
        <f t="shared" si="143"/>
        <v>-</v>
      </c>
      <c r="P178" s="242" t="str">
        <f t="shared" si="144"/>
        <v>-</v>
      </c>
      <c r="Q178" s="251" t="str">
        <f t="shared" si="146"/>
        <v>-</v>
      </c>
      <c r="S178" s="250" t="str">
        <f t="shared" si="147"/>
        <v>G</v>
      </c>
      <c r="T178" s="241" t="str">
        <f t="shared" si="148"/>
        <v>-</v>
      </c>
      <c r="U178" s="242" t="str">
        <f t="shared" si="145"/>
        <v>-</v>
      </c>
      <c r="V178" s="251" t="str">
        <f t="shared" si="149"/>
        <v>-</v>
      </c>
    </row>
    <row r="179" spans="14:22" x14ac:dyDescent="0.25">
      <c r="N179" s="240" t="str">
        <f t="shared" si="142"/>
        <v>H</v>
      </c>
      <c r="O179" s="241" t="str">
        <f t="shared" si="143"/>
        <v>-</v>
      </c>
      <c r="P179" s="242" t="str">
        <f t="shared" si="144"/>
        <v>-</v>
      </c>
      <c r="Q179" s="251" t="str">
        <f t="shared" si="146"/>
        <v>-</v>
      </c>
      <c r="S179" s="250" t="str">
        <f t="shared" si="147"/>
        <v>H</v>
      </c>
      <c r="T179" s="241" t="str">
        <f t="shared" si="148"/>
        <v>-</v>
      </c>
      <c r="U179" s="242" t="str">
        <f t="shared" si="145"/>
        <v>-</v>
      </c>
      <c r="V179" s="251" t="str">
        <f t="shared" si="149"/>
        <v>-</v>
      </c>
    </row>
    <row r="180" spans="14:22" x14ac:dyDescent="0.25">
      <c r="N180" s="240" t="str">
        <f t="shared" si="142"/>
        <v>I</v>
      </c>
      <c r="O180" s="241" t="str">
        <f t="shared" si="143"/>
        <v>-</v>
      </c>
      <c r="P180" s="242" t="str">
        <f t="shared" si="144"/>
        <v>-</v>
      </c>
      <c r="Q180" s="251" t="str">
        <f t="shared" si="146"/>
        <v>-</v>
      </c>
      <c r="S180" s="250" t="str">
        <f t="shared" si="147"/>
        <v>I</v>
      </c>
      <c r="T180" s="241" t="str">
        <f t="shared" si="148"/>
        <v>-</v>
      </c>
      <c r="U180" s="242" t="str">
        <f t="shared" si="145"/>
        <v>-</v>
      </c>
      <c r="V180" s="251" t="str">
        <f t="shared" si="149"/>
        <v>-</v>
      </c>
    </row>
    <row r="181" spans="14:22" x14ac:dyDescent="0.25">
      <c r="N181" s="240" t="str">
        <f t="shared" si="142"/>
        <v>J</v>
      </c>
      <c r="O181" s="241" t="str">
        <f t="shared" si="143"/>
        <v>-</v>
      </c>
      <c r="P181" s="242" t="str">
        <f t="shared" si="144"/>
        <v>-</v>
      </c>
      <c r="Q181" s="251" t="str">
        <f t="shared" si="146"/>
        <v>-</v>
      </c>
      <c r="S181" s="250" t="str">
        <f t="shared" si="147"/>
        <v>J</v>
      </c>
      <c r="T181" s="241" t="str">
        <f t="shared" si="148"/>
        <v>-</v>
      </c>
      <c r="U181" s="242" t="str">
        <f t="shared" si="145"/>
        <v>-</v>
      </c>
      <c r="V181" s="251" t="str">
        <f t="shared" si="149"/>
        <v>-</v>
      </c>
    </row>
    <row r="182" spans="14:22" x14ac:dyDescent="0.25">
      <c r="N182" s="240" t="str">
        <f t="shared" si="142"/>
        <v>K</v>
      </c>
      <c r="O182" s="241" t="str">
        <f t="shared" si="143"/>
        <v>-</v>
      </c>
      <c r="P182" s="242" t="str">
        <f t="shared" si="144"/>
        <v>-</v>
      </c>
      <c r="Q182" s="251" t="str">
        <f t="shared" si="146"/>
        <v>-</v>
      </c>
      <c r="S182" s="250" t="str">
        <f t="shared" si="147"/>
        <v>K</v>
      </c>
      <c r="T182" s="241" t="str">
        <f t="shared" si="148"/>
        <v>-</v>
      </c>
      <c r="U182" s="242" t="str">
        <f t="shared" si="145"/>
        <v>-</v>
      </c>
      <c r="V182" s="251" t="str">
        <f t="shared" si="149"/>
        <v>-</v>
      </c>
    </row>
    <row r="183" spans="14:22" x14ac:dyDescent="0.25">
      <c r="N183" s="240" t="str">
        <f t="shared" si="142"/>
        <v>L</v>
      </c>
      <c r="O183" s="241" t="str">
        <f t="shared" si="143"/>
        <v>-</v>
      </c>
      <c r="P183" s="242" t="str">
        <f t="shared" si="144"/>
        <v>-</v>
      </c>
      <c r="Q183" s="251" t="str">
        <f t="shared" si="146"/>
        <v>-</v>
      </c>
      <c r="S183" s="250" t="str">
        <f t="shared" si="147"/>
        <v>L</v>
      </c>
      <c r="T183" s="241" t="str">
        <f t="shared" si="148"/>
        <v>-</v>
      </c>
      <c r="U183" s="242" t="str">
        <f t="shared" si="145"/>
        <v>-</v>
      </c>
      <c r="V183" s="251" t="str">
        <f t="shared" si="149"/>
        <v>-</v>
      </c>
    </row>
    <row r="184" spans="14:22" x14ac:dyDescent="0.25">
      <c r="N184" s="240" t="str">
        <f t="shared" si="142"/>
        <v>M</v>
      </c>
      <c r="O184" s="241" t="str">
        <f t="shared" si="143"/>
        <v>-</v>
      </c>
      <c r="P184" s="242" t="str">
        <f t="shared" si="144"/>
        <v>-</v>
      </c>
      <c r="Q184" s="251" t="str">
        <f t="shared" si="146"/>
        <v>-</v>
      </c>
      <c r="S184" s="250" t="str">
        <f t="shared" si="147"/>
        <v>M</v>
      </c>
      <c r="T184" s="241" t="str">
        <f t="shared" si="148"/>
        <v>-</v>
      </c>
      <c r="U184" s="242" t="str">
        <f t="shared" si="145"/>
        <v>-</v>
      </c>
      <c r="V184" s="251" t="str">
        <f t="shared" si="149"/>
        <v>-</v>
      </c>
    </row>
    <row r="185" spans="14:22" x14ac:dyDescent="0.25">
      <c r="N185" s="240" t="str">
        <f t="shared" si="142"/>
        <v>N</v>
      </c>
      <c r="O185" s="241" t="str">
        <f t="shared" si="143"/>
        <v>-</v>
      </c>
      <c r="P185" s="242" t="str">
        <f t="shared" si="144"/>
        <v>-</v>
      </c>
      <c r="Q185" s="251" t="str">
        <f t="shared" si="146"/>
        <v>-</v>
      </c>
      <c r="S185" s="250" t="str">
        <f t="shared" si="147"/>
        <v>N</v>
      </c>
      <c r="T185" s="241" t="str">
        <f t="shared" si="148"/>
        <v>-</v>
      </c>
      <c r="U185" s="242" t="str">
        <f t="shared" si="145"/>
        <v>-</v>
      </c>
      <c r="V185" s="251" t="str">
        <f t="shared" si="149"/>
        <v>-</v>
      </c>
    </row>
    <row r="186" spans="14:22" x14ac:dyDescent="0.25">
      <c r="N186" s="240" t="str">
        <f t="shared" si="142"/>
        <v>O</v>
      </c>
      <c r="O186" s="241">
        <f t="shared" si="143"/>
        <v>173.33</v>
      </c>
      <c r="P186" s="242">
        <f t="shared" si="144"/>
        <v>17333</v>
      </c>
      <c r="Q186" s="251">
        <f t="shared" si="146"/>
        <v>-0.33900719590063821</v>
      </c>
      <c r="S186" s="250" t="str">
        <f t="shared" si="147"/>
        <v>O</v>
      </c>
      <c r="T186" s="241">
        <f t="shared" si="148"/>
        <v>173.33</v>
      </c>
      <c r="U186" s="242">
        <f t="shared" si="145"/>
        <v>17333</v>
      </c>
      <c r="V186" s="251">
        <f t="shared" si="149"/>
        <v>126.60516650495804</v>
      </c>
    </row>
    <row r="187" spans="14:22" x14ac:dyDescent="0.25">
      <c r="N187" s="240" t="str">
        <f t="shared" si="142"/>
        <v>P</v>
      </c>
      <c r="O187" s="241">
        <f t="shared" si="143"/>
        <v>160</v>
      </c>
      <c r="P187" s="242">
        <f t="shared" si="144"/>
        <v>16000</v>
      </c>
      <c r="Q187" s="251">
        <f t="shared" si="146"/>
        <v>-0.48918053031289538</v>
      </c>
      <c r="S187" s="250" t="str">
        <f t="shared" si="147"/>
        <v>P</v>
      </c>
      <c r="T187" s="241">
        <f t="shared" si="148"/>
        <v>160</v>
      </c>
      <c r="U187" s="242">
        <f t="shared" si="145"/>
        <v>16000</v>
      </c>
      <c r="V187" s="251">
        <f t="shared" si="149"/>
        <v>116.76683420134719</v>
      </c>
    </row>
    <row r="188" spans="14:22" x14ac:dyDescent="0.25">
      <c r="N188" s="240" t="str">
        <f t="shared" si="142"/>
        <v>Q</v>
      </c>
      <c r="O188" s="241">
        <f t="shared" si="143"/>
        <v>149.9</v>
      </c>
      <c r="P188" s="242">
        <f t="shared" si="144"/>
        <v>14990</v>
      </c>
      <c r="Q188" s="251">
        <f t="shared" si="146"/>
        <v>-0.60296527731693117</v>
      </c>
      <c r="S188" s="250" t="str">
        <f t="shared" si="147"/>
        <v>Q</v>
      </c>
      <c r="T188" s="241">
        <f t="shared" si="148"/>
        <v>149.9</v>
      </c>
      <c r="U188" s="242">
        <f t="shared" si="145"/>
        <v>14990</v>
      </c>
      <c r="V188" s="251">
        <f t="shared" si="149"/>
        <v>109.31243388128196</v>
      </c>
    </row>
    <row r="189" spans="14:22" x14ac:dyDescent="0.25">
      <c r="N189" s="240" t="str">
        <f t="shared" si="142"/>
        <v>R</v>
      </c>
      <c r="O189" s="241">
        <f t="shared" si="143"/>
        <v>152.5</v>
      </c>
      <c r="P189" s="242">
        <f t="shared" si="144"/>
        <v>15250</v>
      </c>
      <c r="Q189" s="251">
        <f t="shared" si="146"/>
        <v>-0.57367415432579327</v>
      </c>
      <c r="S189" s="250" t="str">
        <f t="shared" si="147"/>
        <v>R</v>
      </c>
      <c r="T189" s="241">
        <f t="shared" si="148"/>
        <v>152.5</v>
      </c>
      <c r="U189" s="242">
        <f t="shared" si="145"/>
        <v>15250</v>
      </c>
      <c r="V189" s="251">
        <f t="shared" si="149"/>
        <v>111.23138841912053</v>
      </c>
    </row>
    <row r="190" spans="14:22" x14ac:dyDescent="0.25">
      <c r="N190" s="240" t="str">
        <f t="shared" si="142"/>
        <v>S</v>
      </c>
      <c r="O190" s="241" t="str">
        <f t="shared" si="143"/>
        <v>-</v>
      </c>
      <c r="P190" s="242" t="str">
        <f t="shared" si="144"/>
        <v>-</v>
      </c>
      <c r="Q190" s="251" t="str">
        <f t="shared" si="146"/>
        <v>-</v>
      </c>
      <c r="S190" s="250" t="str">
        <f t="shared" si="147"/>
        <v>S</v>
      </c>
      <c r="T190" s="241" t="str">
        <f t="shared" si="148"/>
        <v>-</v>
      </c>
      <c r="U190" s="242" t="str">
        <f t="shared" si="145"/>
        <v>-</v>
      </c>
      <c r="V190" s="251" t="str">
        <f t="shared" si="149"/>
        <v>-</v>
      </c>
    </row>
    <row r="191" spans="14:22" x14ac:dyDescent="0.25">
      <c r="N191" s="240" t="str">
        <f t="shared" si="142"/>
        <v>OI</v>
      </c>
      <c r="O191" s="241" t="str">
        <f t="shared" si="143"/>
        <v>-</v>
      </c>
      <c r="P191" s="242" t="str">
        <f t="shared" si="144"/>
        <v>-</v>
      </c>
      <c r="Q191" s="251" t="str">
        <f t="shared" si="146"/>
        <v>-</v>
      </c>
      <c r="S191" s="250" t="str">
        <f t="shared" si="147"/>
        <v>OI</v>
      </c>
      <c r="T191" s="241" t="s">
        <v>187</v>
      </c>
      <c r="U191" s="242" t="str">
        <f t="shared" si="145"/>
        <v>-</v>
      </c>
      <c r="V191" s="251" t="str">
        <f t="shared" si="149"/>
        <v>-</v>
      </c>
    </row>
    <row r="192" spans="14:22" x14ac:dyDescent="0.25">
      <c r="N192" s="240" t="str">
        <f t="shared" si="142"/>
        <v>CLARO</v>
      </c>
      <c r="O192" s="241">
        <f t="shared" si="143"/>
        <v>204.9</v>
      </c>
      <c r="P192" s="242">
        <f t="shared" si="144"/>
        <v>20490</v>
      </c>
      <c r="Q192" s="251">
        <f t="shared" si="146"/>
        <v>1.6654632110986625E-2</v>
      </c>
      <c r="S192" s="250" t="str">
        <f t="shared" si="147"/>
        <v>CLARO</v>
      </c>
      <c r="T192" s="241">
        <f>O192</f>
        <v>204.9</v>
      </c>
      <c r="U192" s="242">
        <f t="shared" si="145"/>
        <v>20490</v>
      </c>
      <c r="V192" s="251">
        <f t="shared" si="149"/>
        <v>149.90570295094415</v>
      </c>
    </row>
    <row r="193" spans="14:27" x14ac:dyDescent="0.25">
      <c r="N193" s="240" t="str">
        <f t="shared" si="142"/>
        <v>TELEFONICA</v>
      </c>
      <c r="O193" s="241" t="str">
        <f t="shared" si="143"/>
        <v>-</v>
      </c>
      <c r="P193" s="242" t="str">
        <f t="shared" si="144"/>
        <v>-</v>
      </c>
      <c r="Q193" s="251" t="str">
        <f t="shared" si="146"/>
        <v>-</v>
      </c>
      <c r="S193" s="250" t="str">
        <f t="shared" si="147"/>
        <v>TELEFONICA</v>
      </c>
      <c r="T193" s="241" t="str">
        <f>O193</f>
        <v>-</v>
      </c>
      <c r="U193" s="242" t="str">
        <f t="shared" si="145"/>
        <v>-</v>
      </c>
      <c r="V193" s="251" t="str">
        <f t="shared" si="149"/>
        <v>-</v>
      </c>
    </row>
    <row r="194" spans="14:27" x14ac:dyDescent="0.25">
      <c r="N194" s="240" t="str">
        <f t="shared" si="142"/>
        <v>TIM</v>
      </c>
      <c r="O194" s="241" t="str">
        <f t="shared" si="143"/>
        <v>-</v>
      </c>
      <c r="P194" s="242" t="str">
        <f t="shared" si="144"/>
        <v>-</v>
      </c>
      <c r="Q194" s="251" t="str">
        <f t="shared" si="146"/>
        <v>-</v>
      </c>
      <c r="S194" s="288" t="str">
        <f t="shared" si="147"/>
        <v>TIM</v>
      </c>
      <c r="T194" s="271" t="str">
        <f>O194</f>
        <v>-</v>
      </c>
      <c r="U194" s="242" t="str">
        <f t="shared" si="145"/>
        <v>-</v>
      </c>
      <c r="V194" s="251" t="str">
        <f t="shared" si="149"/>
        <v>-</v>
      </c>
    </row>
    <row r="195" spans="14:27" ht="30" x14ac:dyDescent="0.25">
      <c r="N195" s="247" t="s">
        <v>193</v>
      </c>
      <c r="O195" s="248">
        <f>STDEV(P172:P194)/AVERAGE(P172:P194)</f>
        <v>0.43635516137758917</v>
      </c>
      <c r="P195" s="236"/>
      <c r="Q195" s="249"/>
      <c r="S195" s="313" t="s">
        <v>193</v>
      </c>
      <c r="T195" s="311">
        <f>STDEV(U172:U194)/AVERAGE(U172:U194)</f>
        <v>0.13372240179729214</v>
      </c>
      <c r="U195" s="236"/>
      <c r="V195" s="249"/>
    </row>
    <row r="196" spans="14:27" ht="30" x14ac:dyDescent="0.25">
      <c r="S196" s="291" t="s">
        <v>225</v>
      </c>
      <c r="T196" s="292">
        <f>AVERAGE(T172:T194)</f>
        <v>168.126</v>
      </c>
      <c r="U196" s="287"/>
      <c r="V196" s="58"/>
    </row>
    <row r="198" spans="14:27" ht="15.75" thickBot="1" x14ac:dyDescent="0.3">
      <c r="N198" s="400" t="s">
        <v>226</v>
      </c>
      <c r="O198" s="401"/>
      <c r="P198" s="401"/>
      <c r="Q198" s="402"/>
      <c r="S198" s="400" t="s">
        <v>227</v>
      </c>
      <c r="T198" s="401"/>
      <c r="U198" s="401"/>
      <c r="V198" s="402"/>
      <c r="X198" s="400"/>
      <c r="Y198" s="401"/>
      <c r="Z198" s="401"/>
      <c r="AA198" s="402"/>
    </row>
    <row r="199" spans="14:27" x14ac:dyDescent="0.25">
      <c r="N199" s="237" t="s">
        <v>188</v>
      </c>
      <c r="O199" s="238" t="s">
        <v>189</v>
      </c>
      <c r="P199" s="238" t="s">
        <v>190</v>
      </c>
      <c r="Q199" s="239" t="s">
        <v>191</v>
      </c>
      <c r="S199" s="237" t="s">
        <v>188</v>
      </c>
      <c r="T199" s="238" t="s">
        <v>189</v>
      </c>
      <c r="U199" s="238" t="s">
        <v>190</v>
      </c>
      <c r="V199" s="239" t="s">
        <v>191</v>
      </c>
      <c r="X199" s="237"/>
      <c r="Y199" s="238"/>
      <c r="Z199" s="238"/>
      <c r="AA199" s="239"/>
    </row>
    <row r="200" spans="14:27" x14ac:dyDescent="0.25">
      <c r="N200" s="240" t="str">
        <f t="shared" ref="N200:N222" si="150">A2</f>
        <v>A</v>
      </c>
      <c r="O200" s="241">
        <f t="shared" ref="O200:O222" si="151">H2</f>
        <v>157.53</v>
      </c>
      <c r="P200" s="242">
        <f t="shared" ref="P200:P222" si="152">IFERROR(O200*100,"-")</f>
        <v>15753</v>
      </c>
      <c r="Q200" s="251">
        <f>IFERROR((P200-AVERAGE(P$200:P$222))/STDEV(P$200:P$222),"-")</f>
        <v>1.0121526483149148</v>
      </c>
      <c r="S200" s="240" t="str">
        <f t="shared" ref="S200:S222" si="153">A2</f>
        <v>A</v>
      </c>
      <c r="T200" s="241">
        <f t="shared" ref="T200:T219" si="154">H2</f>
        <v>157.53</v>
      </c>
      <c r="U200" s="242">
        <f t="shared" ref="U200:U222" si="155">IFERROR(T200*100,"-")</f>
        <v>15753</v>
      </c>
      <c r="V200" s="257">
        <f>IFERROR((U200-AVERAGE(U$200:U$222))/STDEV(U$200:U$222),"-")</f>
        <v>1.5658728623994307</v>
      </c>
      <c r="X200" s="250"/>
      <c r="Y200" s="241"/>
      <c r="Z200" s="242"/>
      <c r="AA200" s="251"/>
    </row>
    <row r="201" spans="14:27" x14ac:dyDescent="0.25">
      <c r="N201" s="240" t="str">
        <f t="shared" si="150"/>
        <v>B</v>
      </c>
      <c r="O201" s="241">
        <f t="shared" si="151"/>
        <v>154.94999999999999</v>
      </c>
      <c r="P201" s="242">
        <f t="shared" si="152"/>
        <v>15494.999999999998</v>
      </c>
      <c r="Q201" s="251">
        <f t="shared" ref="Q201:Q222" si="156">IFERROR((P201-AVERAGE(P$200:P$222))/STDEV(P$200:P$222),"-")</f>
        <v>0.94127523759703535</v>
      </c>
      <c r="S201" s="240" t="str">
        <f t="shared" si="153"/>
        <v>B</v>
      </c>
      <c r="T201" s="241">
        <f t="shared" si="154"/>
        <v>154.94999999999999</v>
      </c>
      <c r="U201" s="242">
        <f t="shared" si="155"/>
        <v>15494.999999999998</v>
      </c>
      <c r="V201" s="251">
        <f t="shared" ref="V201:V222" si="157">IFERROR((U201-AVERAGE(U$200:U$222))/STDEV(U$200:U$222),"-")</f>
        <v>1.4746045637179261</v>
      </c>
      <c r="X201" s="250"/>
      <c r="Y201" s="241"/>
      <c r="Z201" s="242"/>
      <c r="AA201" s="251"/>
    </row>
    <row r="202" spans="14:27" x14ac:dyDescent="0.25">
      <c r="N202" s="240" t="str">
        <f t="shared" si="150"/>
        <v>C</v>
      </c>
      <c r="O202" s="241">
        <f t="shared" si="151"/>
        <v>137.44999999999999</v>
      </c>
      <c r="P202" s="242">
        <f t="shared" si="152"/>
        <v>13744.999999999998</v>
      </c>
      <c r="Q202" s="251">
        <f t="shared" si="156"/>
        <v>0.46051760675870901</v>
      </c>
      <c r="S202" s="240" t="str">
        <f t="shared" si="153"/>
        <v>C</v>
      </c>
      <c r="T202" s="241">
        <f t="shared" si="154"/>
        <v>137.44999999999999</v>
      </c>
      <c r="U202" s="242">
        <f t="shared" si="155"/>
        <v>13744.999999999998</v>
      </c>
      <c r="V202" s="251">
        <f t="shared" si="157"/>
        <v>0.85553664630462423</v>
      </c>
      <c r="X202" s="250"/>
      <c r="Y202" s="241"/>
      <c r="Z202" s="242"/>
      <c r="AA202" s="251"/>
    </row>
    <row r="203" spans="14:27" x14ac:dyDescent="0.25">
      <c r="N203" s="240" t="str">
        <f t="shared" si="150"/>
        <v>D</v>
      </c>
      <c r="O203" s="241" t="str">
        <f t="shared" si="151"/>
        <v>-</v>
      </c>
      <c r="P203" s="242" t="str">
        <f t="shared" si="152"/>
        <v>-</v>
      </c>
      <c r="Q203" s="251" t="str">
        <f t="shared" si="156"/>
        <v>-</v>
      </c>
      <c r="S203" s="240" t="str">
        <f t="shared" si="153"/>
        <v>D</v>
      </c>
      <c r="T203" s="241" t="str">
        <f t="shared" si="154"/>
        <v>-</v>
      </c>
      <c r="U203" s="242" t="str">
        <f t="shared" si="155"/>
        <v>-</v>
      </c>
      <c r="V203" s="251" t="str">
        <f t="shared" si="157"/>
        <v>-</v>
      </c>
      <c r="X203" s="250"/>
      <c r="Y203" s="241"/>
      <c r="Z203" s="242"/>
      <c r="AA203" s="251"/>
    </row>
    <row r="204" spans="14:27" x14ac:dyDescent="0.25">
      <c r="N204" s="240" t="str">
        <f t="shared" si="150"/>
        <v>E</v>
      </c>
      <c r="O204" s="241">
        <f t="shared" si="151"/>
        <v>117.96</v>
      </c>
      <c r="P204" s="242">
        <f t="shared" si="152"/>
        <v>11796</v>
      </c>
      <c r="Q204" s="251">
        <f t="shared" si="156"/>
        <v>-7.4909034672089411E-2</v>
      </c>
      <c r="S204" s="240" t="str">
        <f t="shared" si="153"/>
        <v>E</v>
      </c>
      <c r="T204" s="241">
        <f t="shared" si="154"/>
        <v>117.96</v>
      </c>
      <c r="U204" s="242">
        <f t="shared" si="155"/>
        <v>11796</v>
      </c>
      <c r="V204" s="251">
        <f t="shared" si="157"/>
        <v>0.16607186285403888</v>
      </c>
      <c r="X204" s="250"/>
      <c r="Y204" s="241"/>
      <c r="Z204" s="242"/>
      <c r="AA204" s="251"/>
    </row>
    <row r="205" spans="14:27" x14ac:dyDescent="0.25">
      <c r="N205" s="240" t="str">
        <f t="shared" si="150"/>
        <v>F</v>
      </c>
      <c r="O205" s="241" t="str">
        <f t="shared" si="151"/>
        <v>-</v>
      </c>
      <c r="P205" s="242" t="str">
        <f t="shared" si="152"/>
        <v>-</v>
      </c>
      <c r="Q205" s="251" t="str">
        <f t="shared" si="156"/>
        <v>-</v>
      </c>
      <c r="S205" s="240" t="str">
        <f t="shared" si="153"/>
        <v>F</v>
      </c>
      <c r="T205" s="241" t="str">
        <f t="shared" si="154"/>
        <v>-</v>
      </c>
      <c r="U205" s="242" t="str">
        <f t="shared" si="155"/>
        <v>-</v>
      </c>
      <c r="V205" s="251" t="str">
        <f t="shared" si="157"/>
        <v>-</v>
      </c>
      <c r="X205" s="250"/>
      <c r="Y205" s="241"/>
      <c r="Z205" s="242"/>
      <c r="AA205" s="251"/>
    </row>
    <row r="206" spans="14:27" x14ac:dyDescent="0.25">
      <c r="N206" s="240" t="str">
        <f t="shared" si="150"/>
        <v>G</v>
      </c>
      <c r="O206" s="241">
        <f t="shared" si="151"/>
        <v>97.91</v>
      </c>
      <c r="P206" s="242">
        <f t="shared" si="152"/>
        <v>9791</v>
      </c>
      <c r="Q206" s="251">
        <f t="shared" si="156"/>
        <v>-0.62571992028971479</v>
      </c>
      <c r="S206" s="240" t="str">
        <f t="shared" si="153"/>
        <v>G</v>
      </c>
      <c r="T206" s="241">
        <f t="shared" si="154"/>
        <v>97.91</v>
      </c>
      <c r="U206" s="242">
        <f t="shared" si="155"/>
        <v>9791</v>
      </c>
      <c r="V206" s="251">
        <f t="shared" si="157"/>
        <v>-0.54320309395377275</v>
      </c>
      <c r="X206" s="250"/>
      <c r="Y206" s="241"/>
      <c r="Z206" s="242"/>
      <c r="AA206" s="251"/>
    </row>
    <row r="207" spans="14:27" x14ac:dyDescent="0.25">
      <c r="N207" s="240" t="str">
        <f t="shared" si="150"/>
        <v>H</v>
      </c>
      <c r="O207" s="241" t="str">
        <f t="shared" si="151"/>
        <v>-</v>
      </c>
      <c r="P207" s="242" t="str">
        <f t="shared" si="152"/>
        <v>-</v>
      </c>
      <c r="Q207" s="251" t="str">
        <f t="shared" si="156"/>
        <v>-</v>
      </c>
      <c r="S207" s="240" t="str">
        <f t="shared" si="153"/>
        <v>H</v>
      </c>
      <c r="T207" s="241" t="str">
        <f t="shared" si="154"/>
        <v>-</v>
      </c>
      <c r="U207" s="242" t="str">
        <f t="shared" si="155"/>
        <v>-</v>
      </c>
      <c r="V207" s="251" t="str">
        <f t="shared" si="157"/>
        <v>-</v>
      </c>
      <c r="X207" s="250"/>
      <c r="Y207" s="241"/>
      <c r="Z207" s="242"/>
      <c r="AA207" s="251"/>
    </row>
    <row r="208" spans="14:27" x14ac:dyDescent="0.25">
      <c r="N208" s="240" t="str">
        <f t="shared" si="150"/>
        <v>I</v>
      </c>
      <c r="O208" s="241">
        <f t="shared" si="151"/>
        <v>85.714301180892761</v>
      </c>
      <c r="P208" s="242">
        <f t="shared" si="152"/>
        <v>8571.4301180892762</v>
      </c>
      <c r="Q208" s="251">
        <f t="shared" si="156"/>
        <v>-0.96075850718638733</v>
      </c>
      <c r="S208" s="240" t="str">
        <f t="shared" si="153"/>
        <v>I</v>
      </c>
      <c r="T208" s="241">
        <f t="shared" si="154"/>
        <v>85.714301180892761</v>
      </c>
      <c r="U208" s="242">
        <f t="shared" si="155"/>
        <v>8571.4301180892762</v>
      </c>
      <c r="V208" s="251">
        <f t="shared" si="157"/>
        <v>-0.9746297150591775</v>
      </c>
      <c r="X208" s="250"/>
      <c r="Y208" s="241"/>
      <c r="Z208" s="242"/>
      <c r="AA208" s="251"/>
    </row>
    <row r="209" spans="14:27" x14ac:dyDescent="0.25">
      <c r="N209" s="240" t="str">
        <f t="shared" si="150"/>
        <v>J</v>
      </c>
      <c r="O209" s="241" t="str">
        <f t="shared" si="151"/>
        <v>-</v>
      </c>
      <c r="P209" s="242" t="str">
        <f t="shared" si="152"/>
        <v>-</v>
      </c>
      <c r="Q209" s="251" t="str">
        <f t="shared" si="156"/>
        <v>-</v>
      </c>
      <c r="S209" s="240" t="str">
        <f t="shared" si="153"/>
        <v>J</v>
      </c>
      <c r="T209" s="241" t="str">
        <f t="shared" si="154"/>
        <v>-</v>
      </c>
      <c r="U209" s="242" t="str">
        <f t="shared" si="155"/>
        <v>-</v>
      </c>
      <c r="V209" s="251" t="str">
        <f t="shared" si="157"/>
        <v>-</v>
      </c>
      <c r="X209" s="250"/>
      <c r="Y209" s="241"/>
      <c r="Z209" s="242"/>
      <c r="AA209" s="251"/>
    </row>
    <row r="210" spans="14:27" x14ac:dyDescent="0.25">
      <c r="N210" s="240" t="str">
        <f t="shared" si="150"/>
        <v>K</v>
      </c>
      <c r="O210" s="241" t="str">
        <f t="shared" si="151"/>
        <v>-</v>
      </c>
      <c r="P210" s="242" t="str">
        <f t="shared" si="152"/>
        <v>-</v>
      </c>
      <c r="Q210" s="251" t="str">
        <f t="shared" si="156"/>
        <v>-</v>
      </c>
      <c r="S210" s="240" t="str">
        <f t="shared" si="153"/>
        <v>K</v>
      </c>
      <c r="T210" s="241" t="str">
        <f t="shared" si="154"/>
        <v>-</v>
      </c>
      <c r="U210" s="242" t="str">
        <f t="shared" si="155"/>
        <v>-</v>
      </c>
      <c r="V210" s="251" t="str">
        <f t="shared" si="157"/>
        <v>-</v>
      </c>
      <c r="X210" s="250"/>
      <c r="Y210" s="241"/>
      <c r="Z210" s="242"/>
      <c r="AA210" s="251"/>
    </row>
    <row r="211" spans="14:27" x14ac:dyDescent="0.25">
      <c r="N211" s="240" t="str">
        <f t="shared" si="150"/>
        <v>L</v>
      </c>
      <c r="O211" s="241" t="str">
        <f t="shared" si="151"/>
        <v>-</v>
      </c>
      <c r="P211" s="242" t="str">
        <f t="shared" si="152"/>
        <v>-</v>
      </c>
      <c r="Q211" s="251" t="str">
        <f t="shared" si="156"/>
        <v>-</v>
      </c>
      <c r="S211" s="240" t="str">
        <f t="shared" si="153"/>
        <v>L</v>
      </c>
      <c r="T211" s="241" t="str">
        <f t="shared" si="154"/>
        <v>-</v>
      </c>
      <c r="U211" s="242" t="str">
        <f t="shared" si="155"/>
        <v>-</v>
      </c>
      <c r="V211" s="251" t="str">
        <f t="shared" si="157"/>
        <v>-</v>
      </c>
      <c r="X211" s="250"/>
      <c r="Y211" s="241"/>
      <c r="Z211" s="242"/>
      <c r="AA211" s="251"/>
    </row>
    <row r="212" spans="14:27" x14ac:dyDescent="0.25">
      <c r="N212" s="240" t="str">
        <f t="shared" si="150"/>
        <v>M</v>
      </c>
      <c r="O212" s="241" t="str">
        <f t="shared" si="151"/>
        <v>-</v>
      </c>
      <c r="P212" s="242" t="str">
        <f t="shared" si="152"/>
        <v>-</v>
      </c>
      <c r="Q212" s="251" t="str">
        <f t="shared" si="156"/>
        <v>-</v>
      </c>
      <c r="S212" s="240" t="str">
        <f t="shared" si="153"/>
        <v>M</v>
      </c>
      <c r="T212" s="241" t="str">
        <f t="shared" si="154"/>
        <v>-</v>
      </c>
      <c r="U212" s="242" t="str">
        <f t="shared" si="155"/>
        <v>-</v>
      </c>
      <c r="V212" s="251" t="str">
        <f t="shared" si="157"/>
        <v>-</v>
      </c>
      <c r="X212" s="250"/>
      <c r="Y212" s="241"/>
      <c r="Z212" s="242"/>
      <c r="AA212" s="251"/>
    </row>
    <row r="213" spans="14:27" x14ac:dyDescent="0.25">
      <c r="N213" s="240" t="str">
        <f t="shared" si="150"/>
        <v>N</v>
      </c>
      <c r="O213" s="241" t="str">
        <f t="shared" si="151"/>
        <v>-</v>
      </c>
      <c r="P213" s="242" t="str">
        <f t="shared" si="152"/>
        <v>-</v>
      </c>
      <c r="Q213" s="251" t="str">
        <f t="shared" si="156"/>
        <v>-</v>
      </c>
      <c r="S213" s="240" t="str">
        <f t="shared" si="153"/>
        <v>N</v>
      </c>
      <c r="T213" s="241" t="str">
        <f t="shared" si="154"/>
        <v>-</v>
      </c>
      <c r="U213" s="242" t="str">
        <f t="shared" si="155"/>
        <v>-</v>
      </c>
      <c r="V213" s="251" t="str">
        <f t="shared" si="157"/>
        <v>-</v>
      </c>
      <c r="X213" s="250"/>
      <c r="Y213" s="241"/>
      <c r="Z213" s="242"/>
      <c r="AA213" s="251"/>
    </row>
    <row r="214" spans="14:27" x14ac:dyDescent="0.25">
      <c r="N214" s="240" t="str">
        <f t="shared" si="150"/>
        <v>O</v>
      </c>
      <c r="O214" s="241">
        <f t="shared" si="151"/>
        <v>109.99</v>
      </c>
      <c r="P214" s="242">
        <f t="shared" si="152"/>
        <v>10999</v>
      </c>
      <c r="Q214" s="251">
        <f t="shared" si="156"/>
        <v>-0.29385979568817289</v>
      </c>
      <c r="S214" s="240" t="str">
        <f t="shared" si="153"/>
        <v>O</v>
      </c>
      <c r="T214" s="241">
        <f t="shared" si="154"/>
        <v>109.99</v>
      </c>
      <c r="U214" s="242">
        <f t="shared" si="155"/>
        <v>10999</v>
      </c>
      <c r="V214" s="251">
        <f t="shared" si="157"/>
        <v>-0.11586935439076206</v>
      </c>
      <c r="X214" s="250"/>
      <c r="Y214" s="241"/>
      <c r="Z214" s="242"/>
      <c r="AA214" s="251"/>
    </row>
    <row r="215" spans="14:27" x14ac:dyDescent="0.25">
      <c r="N215" s="240" t="str">
        <f t="shared" si="150"/>
        <v>P</v>
      </c>
      <c r="O215" s="241">
        <f t="shared" si="151"/>
        <v>95</v>
      </c>
      <c r="P215" s="242">
        <f t="shared" si="152"/>
        <v>9500</v>
      </c>
      <c r="Q215" s="251">
        <f t="shared" si="156"/>
        <v>-0.70566304633197363</v>
      </c>
      <c r="S215" s="240" t="str">
        <f t="shared" si="153"/>
        <v>P</v>
      </c>
      <c r="T215" s="241">
        <f t="shared" si="154"/>
        <v>95</v>
      </c>
      <c r="U215" s="242">
        <f t="shared" si="155"/>
        <v>9500</v>
      </c>
      <c r="V215" s="251">
        <f t="shared" si="157"/>
        <v>-0.64614524479221325</v>
      </c>
      <c r="X215" s="250"/>
      <c r="Y215" s="241"/>
      <c r="Z215" s="242"/>
      <c r="AA215" s="251"/>
    </row>
    <row r="216" spans="14:27" x14ac:dyDescent="0.25">
      <c r="N216" s="240" t="str">
        <f t="shared" si="150"/>
        <v>Q</v>
      </c>
      <c r="O216" s="241">
        <f t="shared" si="151"/>
        <v>99.9</v>
      </c>
      <c r="P216" s="242">
        <f t="shared" si="152"/>
        <v>9990</v>
      </c>
      <c r="Q216" s="251">
        <f t="shared" si="156"/>
        <v>-0.57105090969724226</v>
      </c>
      <c r="S216" s="240" t="str">
        <f t="shared" si="153"/>
        <v>Q</v>
      </c>
      <c r="T216" s="241">
        <f t="shared" si="154"/>
        <v>99.9</v>
      </c>
      <c r="U216" s="242">
        <f t="shared" si="155"/>
        <v>9990</v>
      </c>
      <c r="V216" s="251">
        <f t="shared" si="157"/>
        <v>-0.47280622791648869</v>
      </c>
      <c r="X216" s="250"/>
      <c r="Y216" s="241"/>
      <c r="Z216" s="242"/>
      <c r="AA216" s="251"/>
    </row>
    <row r="217" spans="14:27" x14ac:dyDescent="0.25">
      <c r="N217" s="240" t="str">
        <f t="shared" si="150"/>
        <v>R</v>
      </c>
      <c r="O217" s="241">
        <f t="shared" si="151"/>
        <v>76.25</v>
      </c>
      <c r="P217" s="242">
        <f t="shared" si="152"/>
        <v>7625</v>
      </c>
      <c r="Q217" s="251">
        <f t="shared" si="156"/>
        <v>-1.2207605079444661</v>
      </c>
      <c r="S217" s="240" t="str">
        <f t="shared" si="153"/>
        <v>R</v>
      </c>
      <c r="T217" s="241">
        <f t="shared" si="154"/>
        <v>76.25</v>
      </c>
      <c r="U217" s="242">
        <f t="shared" si="155"/>
        <v>7625</v>
      </c>
      <c r="V217" s="251">
        <f t="shared" si="157"/>
        <v>-1.3094322991636083</v>
      </c>
      <c r="X217" s="250"/>
      <c r="Y217" s="241"/>
      <c r="Z217" s="242"/>
      <c r="AA217" s="251"/>
    </row>
    <row r="218" spans="14:27" x14ac:dyDescent="0.25">
      <c r="N218" s="240" t="str">
        <f t="shared" si="150"/>
        <v>S</v>
      </c>
      <c r="O218" s="241" t="str">
        <f t="shared" si="151"/>
        <v>-</v>
      </c>
      <c r="P218" s="242" t="str">
        <f t="shared" si="152"/>
        <v>-</v>
      </c>
      <c r="Q218" s="251" t="str">
        <f t="shared" si="156"/>
        <v>-</v>
      </c>
      <c r="S218" s="240" t="str">
        <f t="shared" si="153"/>
        <v>S</v>
      </c>
      <c r="T218" s="241" t="str">
        <f t="shared" si="154"/>
        <v>-</v>
      </c>
      <c r="U218" s="242" t="str">
        <f t="shared" si="155"/>
        <v>-</v>
      </c>
      <c r="V218" s="251" t="str">
        <f t="shared" si="157"/>
        <v>-</v>
      </c>
      <c r="X218" s="250"/>
      <c r="Y218" s="241"/>
      <c r="Z218" s="242"/>
      <c r="AA218" s="251"/>
    </row>
    <row r="219" spans="14:27" x14ac:dyDescent="0.25">
      <c r="N219" s="240" t="str">
        <f t="shared" si="150"/>
        <v>OI</v>
      </c>
      <c r="O219" s="241" t="str">
        <f t="shared" si="151"/>
        <v>-</v>
      </c>
      <c r="P219" s="242" t="str">
        <f t="shared" si="152"/>
        <v>-</v>
      </c>
      <c r="Q219" s="251" t="str">
        <f t="shared" si="156"/>
        <v>-</v>
      </c>
      <c r="S219" s="240" t="str">
        <f t="shared" si="153"/>
        <v>OI</v>
      </c>
      <c r="T219" s="241" t="str">
        <f t="shared" si="154"/>
        <v>-</v>
      </c>
      <c r="U219" s="242" t="str">
        <f t="shared" si="155"/>
        <v>-</v>
      </c>
      <c r="V219" s="251" t="str">
        <f t="shared" si="157"/>
        <v>-</v>
      </c>
      <c r="X219" s="250"/>
      <c r="Y219" s="241"/>
      <c r="Z219" s="242"/>
      <c r="AA219" s="251"/>
    </row>
    <row r="220" spans="14:27" x14ac:dyDescent="0.25">
      <c r="N220" s="240" t="str">
        <f t="shared" si="150"/>
        <v>CLARO</v>
      </c>
      <c r="O220" s="241">
        <f t="shared" si="151"/>
        <v>194.9</v>
      </c>
      <c r="P220" s="242">
        <f t="shared" si="152"/>
        <v>19490</v>
      </c>
      <c r="Q220" s="257">
        <f t="shared" si="156"/>
        <v>2.0387762291393865</v>
      </c>
      <c r="S220" s="240" t="str">
        <f t="shared" si="153"/>
        <v>CLARO</v>
      </c>
      <c r="T220" s="241" t="s">
        <v>187</v>
      </c>
      <c r="U220" s="242" t="str">
        <f t="shared" si="155"/>
        <v>-</v>
      </c>
      <c r="V220" s="251" t="str">
        <f t="shared" si="157"/>
        <v>-</v>
      </c>
      <c r="X220" s="250"/>
      <c r="Y220" s="241"/>
      <c r="Z220" s="242"/>
      <c r="AA220" s="251"/>
    </row>
    <row r="221" spans="14:27" x14ac:dyDescent="0.25">
      <c r="N221" s="240" t="str">
        <f t="shared" si="150"/>
        <v>TELEFONICA</v>
      </c>
      <c r="O221" s="241" t="str">
        <f t="shared" si="151"/>
        <v>-</v>
      </c>
      <c r="P221" s="242" t="str">
        <f t="shared" si="152"/>
        <v>-</v>
      </c>
      <c r="Q221" s="251" t="str">
        <f t="shared" si="156"/>
        <v>-</v>
      </c>
      <c r="S221" s="240" t="str">
        <f t="shared" si="153"/>
        <v>TELEFONICA</v>
      </c>
      <c r="T221" s="241" t="str">
        <f>H23</f>
        <v>-</v>
      </c>
      <c r="U221" s="242" t="str">
        <f t="shared" si="155"/>
        <v>-</v>
      </c>
      <c r="V221" s="251" t="str">
        <f t="shared" si="157"/>
        <v>-</v>
      </c>
      <c r="X221" s="250"/>
      <c r="Y221" s="241"/>
      <c r="Z221" s="242"/>
      <c r="AA221" s="251"/>
    </row>
    <row r="222" spans="14:27" x14ac:dyDescent="0.25">
      <c r="N222" s="240" t="str">
        <f t="shared" si="150"/>
        <v>TIM</v>
      </c>
      <c r="O222" s="241" t="str">
        <f t="shared" si="151"/>
        <v>-</v>
      </c>
      <c r="P222" s="242" t="str">
        <f t="shared" si="152"/>
        <v>-</v>
      </c>
      <c r="Q222" s="251" t="str">
        <f t="shared" si="156"/>
        <v>-</v>
      </c>
      <c r="S222" s="240" t="str">
        <f t="shared" si="153"/>
        <v>TIM</v>
      </c>
      <c r="T222" s="241" t="str">
        <f>H24</f>
        <v>-</v>
      </c>
      <c r="U222" s="242" t="str">
        <f t="shared" si="155"/>
        <v>-</v>
      </c>
      <c r="V222" s="251" t="str">
        <f t="shared" si="157"/>
        <v>-</v>
      </c>
      <c r="X222" s="250"/>
      <c r="Y222" s="241"/>
      <c r="Z222" s="242"/>
      <c r="AA222" s="251"/>
    </row>
    <row r="223" spans="14:27" ht="30.75" thickBot="1" x14ac:dyDescent="0.3">
      <c r="N223" s="247" t="s">
        <v>193</v>
      </c>
      <c r="O223" s="248">
        <f>STDEV(P200:P222)/AVERAGE(P200:P222)</f>
        <v>0.30161452580175474</v>
      </c>
      <c r="P223" s="236"/>
      <c r="Q223" s="249"/>
      <c r="S223" s="247" t="s">
        <v>193</v>
      </c>
      <c r="T223" s="262">
        <f>STDEV(U200:U222)/AVERAGE(U200:U222)</f>
        <v>0.24957574284996012</v>
      </c>
      <c r="U223" s="236"/>
      <c r="V223" s="249"/>
      <c r="X223" s="314"/>
      <c r="Y223" s="315"/>
      <c r="Z223" s="236"/>
      <c r="AA223" s="249"/>
    </row>
    <row r="224" spans="14:27" ht="30.75" thickBot="1" x14ac:dyDescent="0.3">
      <c r="S224" s="291" t="s">
        <v>228</v>
      </c>
      <c r="T224" s="292">
        <f>AVERAGE(T200:T222)</f>
        <v>113.26543011808928</v>
      </c>
      <c r="X224" s="291"/>
      <c r="Y224" s="292"/>
      <c r="Z224" s="287"/>
      <c r="AA224" s="58"/>
    </row>
    <row r="225" spans="14:47" ht="15.75" thickBot="1" x14ac:dyDescent="0.3"/>
    <row r="226" spans="14:47" ht="15.75" thickBot="1" x14ac:dyDescent="0.3">
      <c r="N226" s="400" t="s">
        <v>229</v>
      </c>
      <c r="O226" s="401"/>
      <c r="P226" s="401"/>
      <c r="Q226" s="402"/>
      <c r="S226" s="400" t="s">
        <v>230</v>
      </c>
      <c r="T226" s="401"/>
      <c r="U226" s="401"/>
      <c r="V226" s="402"/>
      <c r="X226" s="400" t="s">
        <v>231</v>
      </c>
      <c r="Y226" s="401"/>
      <c r="Z226" s="401"/>
      <c r="AA226" s="402"/>
      <c r="AC226" s="400" t="s">
        <v>232</v>
      </c>
      <c r="AD226" s="401"/>
      <c r="AE226" s="401"/>
      <c r="AF226" s="402"/>
      <c r="AH226" s="400" t="s">
        <v>233</v>
      </c>
      <c r="AI226" s="401"/>
      <c r="AJ226" s="401"/>
      <c r="AK226" s="402"/>
      <c r="AM226" s="400" t="s">
        <v>234</v>
      </c>
      <c r="AN226" s="401"/>
      <c r="AO226" s="401"/>
      <c r="AP226" s="402"/>
      <c r="AR226" s="400" t="s">
        <v>235</v>
      </c>
      <c r="AS226" s="401"/>
      <c r="AT226" s="401"/>
      <c r="AU226" s="402"/>
    </row>
    <row r="227" spans="14:47" x14ac:dyDescent="0.25">
      <c r="N227" s="237" t="s">
        <v>188</v>
      </c>
      <c r="O227" s="238" t="s">
        <v>189</v>
      </c>
      <c r="P227" s="238" t="s">
        <v>190</v>
      </c>
      <c r="Q227" s="239" t="s">
        <v>191</v>
      </c>
      <c r="S227" s="237" t="s">
        <v>188</v>
      </c>
      <c r="T227" s="238" t="s">
        <v>189</v>
      </c>
      <c r="U227" s="238" t="s">
        <v>190</v>
      </c>
      <c r="V227" s="239" t="s">
        <v>191</v>
      </c>
      <c r="X227" s="237" t="s">
        <v>188</v>
      </c>
      <c r="Y227" s="238" t="s">
        <v>189</v>
      </c>
      <c r="Z227" s="238" t="s">
        <v>190</v>
      </c>
      <c r="AA227" s="239" t="s">
        <v>191</v>
      </c>
      <c r="AC227" s="237" t="s">
        <v>188</v>
      </c>
      <c r="AD227" s="238" t="s">
        <v>189</v>
      </c>
      <c r="AE227" s="238" t="s">
        <v>190</v>
      </c>
      <c r="AF227" s="239" t="s">
        <v>191</v>
      </c>
      <c r="AH227" s="237" t="s">
        <v>188</v>
      </c>
      <c r="AI227" s="238" t="s">
        <v>189</v>
      </c>
      <c r="AJ227" s="238" t="s">
        <v>190</v>
      </c>
      <c r="AK227" s="239" t="s">
        <v>191</v>
      </c>
      <c r="AM227" s="237" t="s">
        <v>188</v>
      </c>
      <c r="AN227" s="238" t="s">
        <v>189</v>
      </c>
      <c r="AO227" s="238" t="s">
        <v>190</v>
      </c>
      <c r="AP227" s="239" t="s">
        <v>191</v>
      </c>
      <c r="AR227" s="237" t="s">
        <v>188</v>
      </c>
      <c r="AS227" s="238" t="s">
        <v>189</v>
      </c>
      <c r="AT227" s="238" t="s">
        <v>190</v>
      </c>
      <c r="AU227" s="239" t="s">
        <v>191</v>
      </c>
    </row>
    <row r="228" spans="14:47" x14ac:dyDescent="0.25">
      <c r="N228" s="240" t="str">
        <f t="shared" ref="N228:N250" si="158">A2</f>
        <v>A</v>
      </c>
      <c r="O228" s="241">
        <f t="shared" ref="O228:O250" si="159">I2</f>
        <v>3.84</v>
      </c>
      <c r="P228" s="242">
        <f t="shared" ref="P228:P250" si="160">IFERROR(O228*100,"-")</f>
        <v>384</v>
      </c>
      <c r="Q228" s="251">
        <f>IFERROR((P228-AVERAGE(P$228:P$250))/STDEV(P$228:P$250),"-")</f>
        <v>-0.11461970098826545</v>
      </c>
      <c r="S228" s="240" t="str">
        <f t="shared" ref="S228:S250" si="161">A2</f>
        <v>A</v>
      </c>
      <c r="T228" s="241">
        <f t="shared" ref="T228:T246" si="162">I2</f>
        <v>3.84</v>
      </c>
      <c r="U228" s="242">
        <f t="shared" ref="U228:U250" si="163">IFERROR(T228*100,"-")</f>
        <v>384</v>
      </c>
      <c r="V228" s="251">
        <f>IFERROR((U228-AVERAGE(U$228:U$250))/STDEV(U$228:U$250),"-")</f>
        <v>0.51493574640341266</v>
      </c>
      <c r="X228" s="250" t="str">
        <f t="shared" ref="X228:X250" si="164">A2</f>
        <v>A</v>
      </c>
      <c r="Y228" s="241">
        <f>I2</f>
        <v>3.84</v>
      </c>
      <c r="Z228" s="242">
        <f t="shared" ref="Z228:Z250" si="165">IFERROR(Y228*100,"-")</f>
        <v>384</v>
      </c>
      <c r="AA228" s="251">
        <f>IFERROR((Z228-AVERAGE(Z$228:Z$250))/STDEV(Z$228:Z$250),"-")</f>
        <v>0.90824036651299744</v>
      </c>
      <c r="AC228" s="250" t="str">
        <f t="shared" ref="AC228:AC250" si="166">A2</f>
        <v>A</v>
      </c>
      <c r="AD228" s="241">
        <f t="shared" ref="AD228:AD234" si="167">I2</f>
        <v>3.84</v>
      </c>
      <c r="AE228" s="242">
        <f>IFERROR(AD228*100,"-")</f>
        <v>384</v>
      </c>
      <c r="AF228" s="251">
        <f>IFERROR((AE228-AVERAGE(AE$228:AE$250))/STDEV(AE$228:AE$250),"-")</f>
        <v>0.61324109528879112</v>
      </c>
      <c r="AH228" s="250" t="str">
        <f t="shared" ref="AH228:AH250" si="168">A2</f>
        <v>A</v>
      </c>
      <c r="AI228" s="241">
        <f>I2</f>
        <v>3.84</v>
      </c>
      <c r="AJ228" s="242">
        <f>IFERROR(AI228*100,"-")</f>
        <v>384</v>
      </c>
      <c r="AK228" s="251">
        <f>IFERROR((AJ228-AVERAGE(AJ$228:AJ$250))/STDEV(AJ$228:AJ$250),"-")</f>
        <v>1.241560139499464</v>
      </c>
      <c r="AM228" s="250" t="str">
        <f t="shared" ref="AM228:AM250" si="169">A2</f>
        <v>A</v>
      </c>
      <c r="AN228" s="241">
        <f>I2</f>
        <v>3.84</v>
      </c>
      <c r="AO228" s="242">
        <f>IFERROR(AN228*100,"-")</f>
        <v>384</v>
      </c>
      <c r="AP228" s="257">
        <f>IFERROR((AO228-AVERAGE(AO$228:AO$250))/STDEV(AO$228:AO$250),"-")</f>
        <v>1.1523062501738348</v>
      </c>
      <c r="AR228" s="250" t="str">
        <f t="shared" ref="AR228:AR250" si="170">A2</f>
        <v>A</v>
      </c>
      <c r="AS228" s="241" t="s">
        <v>187</v>
      </c>
      <c r="AT228" s="242" t="str">
        <f>IFERROR(AS228*100,"-")</f>
        <v>-</v>
      </c>
      <c r="AU228" s="251" t="str">
        <f>IFERROR((AT228-AVERAGE(AT$228:AT$250))/STDEV(AT$228:AT$250),"-")</f>
        <v>-</v>
      </c>
    </row>
    <row r="229" spans="14:47" x14ac:dyDescent="0.25">
      <c r="N229" s="240" t="str">
        <f t="shared" si="158"/>
        <v>B</v>
      </c>
      <c r="O229" s="241" t="str">
        <f t="shared" si="159"/>
        <v>-</v>
      </c>
      <c r="P229" s="242" t="str">
        <f t="shared" si="160"/>
        <v>-</v>
      </c>
      <c r="Q229" s="251" t="str">
        <f t="shared" ref="Q229:Q250" si="171">IFERROR((P229-AVERAGE(P$228:P$250))/STDEV(P$228:P$250),"-")</f>
        <v>-</v>
      </c>
      <c r="S229" s="240" t="str">
        <f t="shared" si="161"/>
        <v>B</v>
      </c>
      <c r="T229" s="241" t="str">
        <f t="shared" si="162"/>
        <v>-</v>
      </c>
      <c r="U229" s="242" t="str">
        <f t="shared" si="163"/>
        <v>-</v>
      </c>
      <c r="V229" s="251" t="str">
        <f t="shared" ref="V229:V250" si="172">IFERROR((U229-AVERAGE(U$228:U$250))/STDEV(U$228:U$250),"-")</f>
        <v>-</v>
      </c>
      <c r="X229" s="250" t="str">
        <f t="shared" si="164"/>
        <v>B</v>
      </c>
      <c r="Y229" s="241" t="str">
        <f>I3</f>
        <v>-</v>
      </c>
      <c r="Z229" s="242" t="str">
        <f t="shared" si="165"/>
        <v>-</v>
      </c>
      <c r="AA229" s="251" t="str">
        <f t="shared" ref="AA229:AA250" si="173">IFERROR((Z229-AVERAGE(Z$138:Z$160))/STDEV(Z$138:Z$160),"-")</f>
        <v>-</v>
      </c>
      <c r="AC229" s="250" t="str">
        <f t="shared" si="166"/>
        <v>B</v>
      </c>
      <c r="AD229" s="241" t="str">
        <f t="shared" si="167"/>
        <v>-</v>
      </c>
      <c r="AE229" s="242" t="str">
        <f t="shared" ref="AE229:AE250" si="174">IFERROR(AD229*100,"-")</f>
        <v>-</v>
      </c>
      <c r="AF229" s="251" t="str">
        <f t="shared" ref="AF229:AF250" si="175">IFERROR((AE229-AVERAGE(AE$228:AE$250))/STDEV(AE$228:AE$250),"-")</f>
        <v>-</v>
      </c>
      <c r="AH229" s="250" t="str">
        <f t="shared" si="168"/>
        <v>B</v>
      </c>
      <c r="AI229" s="241" t="str">
        <f>I3</f>
        <v>-</v>
      </c>
      <c r="AJ229" s="242" t="str">
        <f t="shared" ref="AJ229:AJ250" si="176">IFERROR(AI229*100,"-")</f>
        <v>-</v>
      </c>
      <c r="AK229" s="251" t="str">
        <f t="shared" ref="AK229:AK250" si="177">IFERROR((AJ229-AVERAGE(AJ$228:AJ$250))/STDEV(AJ$228:AJ$250),"-")</f>
        <v>-</v>
      </c>
      <c r="AM229" s="250" t="str">
        <f t="shared" si="169"/>
        <v>B</v>
      </c>
      <c r="AN229" s="241" t="str">
        <f>I3</f>
        <v>-</v>
      </c>
      <c r="AO229" s="242" t="str">
        <f t="shared" ref="AO229:AO250" si="178">IFERROR(AN229*100,"-")</f>
        <v>-</v>
      </c>
      <c r="AP229" s="251" t="str">
        <f t="shared" ref="AP229:AP250" si="179">IFERROR((AO229-AVERAGE(AO$228:AO$250))/STDEV(AO$228:AO$250),"-")</f>
        <v>-</v>
      </c>
      <c r="AR229" s="250" t="str">
        <f t="shared" si="170"/>
        <v>B</v>
      </c>
      <c r="AS229" s="241" t="str">
        <f>I3</f>
        <v>-</v>
      </c>
      <c r="AT229" s="242" t="str">
        <f t="shared" ref="AT229:AT250" si="180">IFERROR(AS229*100,"-")</f>
        <v>-</v>
      </c>
      <c r="AU229" s="251" t="str">
        <f t="shared" ref="AU229:AU250" si="181">IFERROR((AT229-AVERAGE(AT$228:AT$250))/STDEV(AT$228:AT$250),"-")</f>
        <v>-</v>
      </c>
    </row>
    <row r="230" spans="14:47" x14ac:dyDescent="0.25">
      <c r="N230" s="240" t="str">
        <f t="shared" si="158"/>
        <v>C</v>
      </c>
      <c r="O230" s="241" t="str">
        <f t="shared" si="159"/>
        <v>-</v>
      </c>
      <c r="P230" s="242" t="str">
        <f t="shared" si="160"/>
        <v>-</v>
      </c>
      <c r="Q230" s="251" t="str">
        <f t="shared" si="171"/>
        <v>-</v>
      </c>
      <c r="S230" s="240" t="str">
        <f t="shared" si="161"/>
        <v>C</v>
      </c>
      <c r="T230" s="241" t="str">
        <f t="shared" si="162"/>
        <v>-</v>
      </c>
      <c r="U230" s="242" t="str">
        <f t="shared" si="163"/>
        <v>-</v>
      </c>
      <c r="V230" s="251" t="str">
        <f t="shared" si="172"/>
        <v>-</v>
      </c>
      <c r="X230" s="250" t="str">
        <f t="shared" si="164"/>
        <v>C</v>
      </c>
      <c r="Y230" s="241" t="str">
        <f>I4</f>
        <v>-</v>
      </c>
      <c r="Z230" s="242" t="str">
        <f t="shared" si="165"/>
        <v>-</v>
      </c>
      <c r="AA230" s="251" t="str">
        <f t="shared" si="173"/>
        <v>-</v>
      </c>
      <c r="AC230" s="250" t="str">
        <f t="shared" si="166"/>
        <v>C</v>
      </c>
      <c r="AD230" s="241" t="str">
        <f t="shared" si="167"/>
        <v>-</v>
      </c>
      <c r="AE230" s="242" t="str">
        <f t="shared" si="174"/>
        <v>-</v>
      </c>
      <c r="AF230" s="251" t="str">
        <f t="shared" si="175"/>
        <v>-</v>
      </c>
      <c r="AH230" s="250" t="str">
        <f t="shared" si="168"/>
        <v>C</v>
      </c>
      <c r="AI230" s="241" t="str">
        <f>I4</f>
        <v>-</v>
      </c>
      <c r="AJ230" s="242" t="str">
        <f t="shared" si="176"/>
        <v>-</v>
      </c>
      <c r="AK230" s="251" t="str">
        <f t="shared" si="177"/>
        <v>-</v>
      </c>
      <c r="AM230" s="250" t="str">
        <f t="shared" si="169"/>
        <v>C</v>
      </c>
      <c r="AN230" s="241" t="str">
        <f>I4</f>
        <v>-</v>
      </c>
      <c r="AO230" s="242" t="str">
        <f t="shared" si="178"/>
        <v>-</v>
      </c>
      <c r="AP230" s="251" t="str">
        <f t="shared" si="179"/>
        <v>-</v>
      </c>
      <c r="AR230" s="250" t="str">
        <f t="shared" si="170"/>
        <v>C</v>
      </c>
      <c r="AS230" s="241" t="str">
        <f>I4</f>
        <v>-</v>
      </c>
      <c r="AT230" s="242" t="str">
        <f t="shared" si="180"/>
        <v>-</v>
      </c>
      <c r="AU230" s="251" t="str">
        <f t="shared" si="181"/>
        <v>-</v>
      </c>
    </row>
    <row r="231" spans="14:47" x14ac:dyDescent="0.25">
      <c r="N231" s="240" t="str">
        <f t="shared" si="158"/>
        <v>D</v>
      </c>
      <c r="O231" s="241" t="str">
        <f t="shared" si="159"/>
        <v>-</v>
      </c>
      <c r="P231" s="242" t="str">
        <f t="shared" si="160"/>
        <v>-</v>
      </c>
      <c r="Q231" s="251" t="str">
        <f t="shared" si="171"/>
        <v>-</v>
      </c>
      <c r="S231" s="240" t="str">
        <f t="shared" si="161"/>
        <v>D</v>
      </c>
      <c r="T231" s="241" t="str">
        <f t="shared" si="162"/>
        <v>-</v>
      </c>
      <c r="U231" s="242" t="str">
        <f t="shared" si="163"/>
        <v>-</v>
      </c>
      <c r="V231" s="251" t="str">
        <f t="shared" si="172"/>
        <v>-</v>
      </c>
      <c r="X231" s="250" t="str">
        <f t="shared" si="164"/>
        <v>D</v>
      </c>
      <c r="Y231" s="241" t="str">
        <f>I5</f>
        <v>-</v>
      </c>
      <c r="Z231" s="242" t="str">
        <f t="shared" si="165"/>
        <v>-</v>
      </c>
      <c r="AA231" s="251" t="str">
        <f t="shared" si="173"/>
        <v>-</v>
      </c>
      <c r="AC231" s="250" t="str">
        <f t="shared" si="166"/>
        <v>D</v>
      </c>
      <c r="AD231" s="241" t="str">
        <f t="shared" si="167"/>
        <v>-</v>
      </c>
      <c r="AE231" s="242" t="str">
        <f t="shared" si="174"/>
        <v>-</v>
      </c>
      <c r="AF231" s="251" t="str">
        <f t="shared" si="175"/>
        <v>-</v>
      </c>
      <c r="AH231" s="250" t="str">
        <f t="shared" si="168"/>
        <v>D</v>
      </c>
      <c r="AI231" s="241" t="str">
        <f>I5</f>
        <v>-</v>
      </c>
      <c r="AJ231" s="242" t="str">
        <f t="shared" si="176"/>
        <v>-</v>
      </c>
      <c r="AK231" s="251" t="str">
        <f t="shared" si="177"/>
        <v>-</v>
      </c>
      <c r="AM231" s="250" t="str">
        <f t="shared" si="169"/>
        <v>D</v>
      </c>
      <c r="AN231" s="241" t="str">
        <f>I5</f>
        <v>-</v>
      </c>
      <c r="AO231" s="242" t="str">
        <f t="shared" si="178"/>
        <v>-</v>
      </c>
      <c r="AP231" s="251" t="str">
        <f t="shared" si="179"/>
        <v>-</v>
      </c>
      <c r="AR231" s="250" t="str">
        <f t="shared" si="170"/>
        <v>D</v>
      </c>
      <c r="AS231" s="241" t="str">
        <f>I5</f>
        <v>-</v>
      </c>
      <c r="AT231" s="242" t="str">
        <f t="shared" si="180"/>
        <v>-</v>
      </c>
      <c r="AU231" s="251" t="str">
        <f t="shared" si="181"/>
        <v>-</v>
      </c>
    </row>
    <row r="232" spans="14:47" x14ac:dyDescent="0.25">
      <c r="N232" s="240" t="str">
        <f t="shared" si="158"/>
        <v>E</v>
      </c>
      <c r="O232" s="241">
        <f t="shared" si="159"/>
        <v>1.63</v>
      </c>
      <c r="P232" s="242">
        <f t="shared" si="160"/>
        <v>163</v>
      </c>
      <c r="Q232" s="251">
        <f t="shared" si="171"/>
        <v>-0.59034540843365879</v>
      </c>
      <c r="S232" s="240" t="str">
        <f t="shared" si="161"/>
        <v>E</v>
      </c>
      <c r="T232" s="241">
        <f t="shared" si="162"/>
        <v>1.63</v>
      </c>
      <c r="U232" s="242">
        <f t="shared" si="163"/>
        <v>163</v>
      </c>
      <c r="V232" s="251">
        <f t="shared" si="172"/>
        <v>-0.63952460669275024</v>
      </c>
      <c r="X232" s="250" t="str">
        <f t="shared" si="164"/>
        <v>E</v>
      </c>
      <c r="Y232" s="241">
        <f>I6</f>
        <v>1.63</v>
      </c>
      <c r="Z232" s="242">
        <f t="shared" si="165"/>
        <v>163</v>
      </c>
      <c r="AA232" s="251">
        <f t="shared" si="173"/>
        <v>-0.1196389361510497</v>
      </c>
      <c r="AC232" s="250" t="str">
        <f t="shared" si="166"/>
        <v>E</v>
      </c>
      <c r="AD232" s="241">
        <f t="shared" si="167"/>
        <v>1.63</v>
      </c>
      <c r="AE232" s="242">
        <f t="shared" si="174"/>
        <v>163</v>
      </c>
      <c r="AF232" s="251">
        <f t="shared" si="175"/>
        <v>-0.49949341955625681</v>
      </c>
      <c r="AH232" s="250" t="str">
        <f t="shared" si="168"/>
        <v>E</v>
      </c>
      <c r="AI232" s="241">
        <f>I6</f>
        <v>1.63</v>
      </c>
      <c r="AJ232" s="242">
        <f t="shared" si="176"/>
        <v>163</v>
      </c>
      <c r="AK232" s="251">
        <f t="shared" si="177"/>
        <v>-0.26146649136939648</v>
      </c>
      <c r="AM232" s="250" t="str">
        <f t="shared" si="169"/>
        <v>E</v>
      </c>
      <c r="AN232" s="241">
        <f>I6</f>
        <v>1.63</v>
      </c>
      <c r="AO232" s="242">
        <f t="shared" si="178"/>
        <v>163</v>
      </c>
      <c r="AP232" s="251">
        <f t="shared" si="179"/>
        <v>-0.7348508157830157</v>
      </c>
      <c r="AR232" s="250" t="str">
        <f t="shared" si="170"/>
        <v>E</v>
      </c>
      <c r="AS232" s="241">
        <f>I6</f>
        <v>1.63</v>
      </c>
      <c r="AT232" s="242">
        <f t="shared" si="180"/>
        <v>163</v>
      </c>
      <c r="AU232" s="251">
        <f t="shared" si="181"/>
        <v>-0.44733354170929929</v>
      </c>
    </row>
    <row r="233" spans="14:47" x14ac:dyDescent="0.25">
      <c r="N233" s="240" t="str">
        <f t="shared" si="158"/>
        <v>F</v>
      </c>
      <c r="O233" s="241">
        <f t="shared" si="159"/>
        <v>5.66</v>
      </c>
      <c r="P233" s="242">
        <f t="shared" si="160"/>
        <v>566</v>
      </c>
      <c r="Q233" s="251">
        <f t="shared" si="171"/>
        <v>0.27715441102558791</v>
      </c>
      <c r="S233" s="240" t="str">
        <f t="shared" si="161"/>
        <v>F</v>
      </c>
      <c r="T233" s="241">
        <f t="shared" si="162"/>
        <v>5.66</v>
      </c>
      <c r="U233" s="242">
        <f t="shared" si="163"/>
        <v>566</v>
      </c>
      <c r="V233" s="257">
        <f t="shared" si="172"/>
        <v>1.4656678018943703</v>
      </c>
      <c r="X233" s="250" t="str">
        <f t="shared" si="164"/>
        <v>F</v>
      </c>
      <c r="Y233" s="241" t="s">
        <v>187</v>
      </c>
      <c r="Z233" s="242" t="str">
        <f t="shared" si="165"/>
        <v>-</v>
      </c>
      <c r="AA233" s="251" t="str">
        <f t="shared" si="173"/>
        <v>-</v>
      </c>
      <c r="AC233" s="250" t="str">
        <f t="shared" si="166"/>
        <v>F</v>
      </c>
      <c r="AD233" s="241">
        <f t="shared" si="167"/>
        <v>5.66</v>
      </c>
      <c r="AE233" s="242">
        <f t="shared" si="174"/>
        <v>566</v>
      </c>
      <c r="AF233" s="257">
        <f t="shared" si="175"/>
        <v>1.5296106957494189</v>
      </c>
      <c r="AH233" s="250" t="str">
        <f t="shared" si="168"/>
        <v>F</v>
      </c>
      <c r="AI233" s="241" t="s">
        <v>187</v>
      </c>
      <c r="AJ233" s="242" t="str">
        <f t="shared" si="176"/>
        <v>-</v>
      </c>
      <c r="AK233" s="251" t="str">
        <f t="shared" si="177"/>
        <v>-</v>
      </c>
      <c r="AM233" s="250" t="str">
        <f t="shared" si="169"/>
        <v>F</v>
      </c>
      <c r="AN233" s="241" t="s">
        <v>187</v>
      </c>
      <c r="AO233" s="242" t="str">
        <f t="shared" si="178"/>
        <v>-</v>
      </c>
      <c r="AP233" s="251" t="str">
        <f t="shared" si="179"/>
        <v>-</v>
      </c>
      <c r="AR233" s="250" t="str">
        <f t="shared" si="170"/>
        <v>F</v>
      </c>
      <c r="AS233" s="241" t="s">
        <v>187</v>
      </c>
      <c r="AT233" s="242" t="str">
        <f t="shared" si="180"/>
        <v>-</v>
      </c>
      <c r="AU233" s="251" t="str">
        <f t="shared" si="181"/>
        <v>-</v>
      </c>
    </row>
    <row r="234" spans="14:47" x14ac:dyDescent="0.25">
      <c r="N234" s="240" t="str">
        <f t="shared" si="158"/>
        <v>G</v>
      </c>
      <c r="O234" s="241" t="str">
        <f t="shared" si="159"/>
        <v>-</v>
      </c>
      <c r="P234" s="242" t="str">
        <f t="shared" si="160"/>
        <v>-</v>
      </c>
      <c r="Q234" s="251" t="str">
        <f t="shared" si="171"/>
        <v>-</v>
      </c>
      <c r="S234" s="240" t="str">
        <f t="shared" si="161"/>
        <v>G</v>
      </c>
      <c r="T234" s="241" t="str">
        <f t="shared" si="162"/>
        <v>-</v>
      </c>
      <c r="U234" s="242" t="str">
        <f t="shared" si="163"/>
        <v>-</v>
      </c>
      <c r="V234" s="251" t="str">
        <f t="shared" si="172"/>
        <v>-</v>
      </c>
      <c r="X234" s="250" t="str">
        <f t="shared" si="164"/>
        <v>G</v>
      </c>
      <c r="Y234" s="241" t="str">
        <f t="shared" ref="Y234:Y246" si="182">I8</f>
        <v>-</v>
      </c>
      <c r="Z234" s="242" t="str">
        <f t="shared" si="165"/>
        <v>-</v>
      </c>
      <c r="AA234" s="251" t="str">
        <f t="shared" si="173"/>
        <v>-</v>
      </c>
      <c r="AC234" s="250" t="str">
        <f t="shared" si="166"/>
        <v>G</v>
      </c>
      <c r="AD234" s="241" t="str">
        <f t="shared" si="167"/>
        <v>-</v>
      </c>
      <c r="AE234" s="242" t="str">
        <f t="shared" si="174"/>
        <v>-</v>
      </c>
      <c r="AF234" s="251" t="str">
        <f t="shared" si="175"/>
        <v>-</v>
      </c>
      <c r="AH234" s="250" t="str">
        <f t="shared" si="168"/>
        <v>G</v>
      </c>
      <c r="AI234" s="241" t="str">
        <f>I8</f>
        <v>-</v>
      </c>
      <c r="AJ234" s="242" t="str">
        <f t="shared" si="176"/>
        <v>-</v>
      </c>
      <c r="AK234" s="251" t="str">
        <f t="shared" si="177"/>
        <v>-</v>
      </c>
      <c r="AM234" s="250" t="str">
        <f t="shared" si="169"/>
        <v>G</v>
      </c>
      <c r="AN234" s="241" t="str">
        <f>I8</f>
        <v>-</v>
      </c>
      <c r="AO234" s="242" t="str">
        <f t="shared" si="178"/>
        <v>-</v>
      </c>
      <c r="AP234" s="251" t="str">
        <f t="shared" si="179"/>
        <v>-</v>
      </c>
      <c r="AR234" s="250" t="str">
        <f t="shared" si="170"/>
        <v>G</v>
      </c>
      <c r="AS234" s="241" t="str">
        <f>I8</f>
        <v>-</v>
      </c>
      <c r="AT234" s="242" t="str">
        <f t="shared" si="180"/>
        <v>-</v>
      </c>
      <c r="AU234" s="251" t="str">
        <f t="shared" si="181"/>
        <v>-</v>
      </c>
    </row>
    <row r="235" spans="14:47" x14ac:dyDescent="0.25">
      <c r="N235" s="240" t="str">
        <f t="shared" si="158"/>
        <v>H</v>
      </c>
      <c r="O235" s="241">
        <f t="shared" si="159"/>
        <v>4.2474999999999996</v>
      </c>
      <c r="P235" s="242">
        <f t="shared" si="160"/>
        <v>424.74999999999994</v>
      </c>
      <c r="Q235" s="251">
        <f t="shared" si="171"/>
        <v>-2.690104678736159E-2</v>
      </c>
      <c r="S235" s="240" t="str">
        <f t="shared" si="161"/>
        <v>H</v>
      </c>
      <c r="T235" s="241">
        <f t="shared" si="162"/>
        <v>4.2474999999999996</v>
      </c>
      <c r="U235" s="242">
        <f t="shared" si="163"/>
        <v>424.74999999999994</v>
      </c>
      <c r="V235" s="251">
        <f t="shared" si="172"/>
        <v>0.72780569838833831</v>
      </c>
      <c r="X235" s="250" t="str">
        <f t="shared" si="164"/>
        <v>H</v>
      </c>
      <c r="Y235" s="241">
        <f t="shared" si="182"/>
        <v>4.2474999999999996</v>
      </c>
      <c r="Z235" s="242">
        <f t="shared" si="165"/>
        <v>424.74999999999994</v>
      </c>
      <c r="AA235" s="257">
        <f t="shared" si="173"/>
        <v>1.8122316418460558</v>
      </c>
      <c r="AC235" s="250" t="str">
        <f t="shared" si="166"/>
        <v>H</v>
      </c>
      <c r="AD235" s="241" t="s">
        <v>187</v>
      </c>
      <c r="AE235" s="242" t="str">
        <f t="shared" si="174"/>
        <v>-</v>
      </c>
      <c r="AF235" s="251" t="str">
        <f t="shared" si="175"/>
        <v>-</v>
      </c>
      <c r="AH235" s="250" t="str">
        <f t="shared" si="168"/>
        <v>H</v>
      </c>
      <c r="AI235" s="241" t="s">
        <v>187</v>
      </c>
      <c r="AJ235" s="242" t="str">
        <f t="shared" si="176"/>
        <v>-</v>
      </c>
      <c r="AK235" s="251" t="str">
        <f t="shared" si="177"/>
        <v>-</v>
      </c>
      <c r="AM235" s="250" t="str">
        <f t="shared" si="169"/>
        <v>H</v>
      </c>
      <c r="AN235" s="241" t="s">
        <v>187</v>
      </c>
      <c r="AO235" s="242" t="str">
        <f t="shared" si="178"/>
        <v>-</v>
      </c>
      <c r="AP235" s="251" t="str">
        <f t="shared" si="179"/>
        <v>-</v>
      </c>
      <c r="AR235" s="250" t="str">
        <f t="shared" si="170"/>
        <v>H</v>
      </c>
      <c r="AS235" s="241" t="s">
        <v>187</v>
      </c>
      <c r="AT235" s="242" t="str">
        <f t="shared" si="180"/>
        <v>-</v>
      </c>
      <c r="AU235" s="251" t="str">
        <f t="shared" si="181"/>
        <v>-</v>
      </c>
    </row>
    <row r="236" spans="14:47" x14ac:dyDescent="0.25">
      <c r="N236" s="240" t="str">
        <f t="shared" si="158"/>
        <v>I</v>
      </c>
      <c r="O236" s="241">
        <f t="shared" si="159"/>
        <v>1.3996078431372547</v>
      </c>
      <c r="P236" s="242">
        <f t="shared" si="160"/>
        <v>139.96078431372547</v>
      </c>
      <c r="Q236" s="251">
        <f t="shared" si="171"/>
        <v>-0.63993973957094363</v>
      </c>
      <c r="S236" s="240" t="str">
        <f t="shared" si="161"/>
        <v>I</v>
      </c>
      <c r="T236" s="241">
        <f t="shared" si="162"/>
        <v>1.3996078431372547</v>
      </c>
      <c r="U236" s="242">
        <f t="shared" si="163"/>
        <v>139.96078431372547</v>
      </c>
      <c r="V236" s="251">
        <f t="shared" si="172"/>
        <v>-0.7598769192549002</v>
      </c>
      <c r="X236" s="250" t="str">
        <f t="shared" si="164"/>
        <v>I</v>
      </c>
      <c r="Y236" s="241">
        <f t="shared" si="182"/>
        <v>1.3996078431372547</v>
      </c>
      <c r="Z236" s="242">
        <f t="shared" si="165"/>
        <v>139.96078431372547</v>
      </c>
      <c r="AA236" s="251">
        <f t="shared" si="173"/>
        <v>-0.28968204187958135</v>
      </c>
      <c r="AC236" s="250" t="str">
        <f t="shared" si="166"/>
        <v>I</v>
      </c>
      <c r="AD236" s="241">
        <f t="shared" ref="AD236:AD246" si="183">I10</f>
        <v>1.3996078431372547</v>
      </c>
      <c r="AE236" s="242">
        <f t="shared" si="174"/>
        <v>139.96078431372547</v>
      </c>
      <c r="AF236" s="251">
        <f t="shared" si="175"/>
        <v>-0.61549581995932068</v>
      </c>
      <c r="AH236" s="250" t="str">
        <f t="shared" si="168"/>
        <v>I</v>
      </c>
      <c r="AI236" s="241">
        <f t="shared" ref="AI236:AI246" si="184">I10</f>
        <v>1.3996078431372547</v>
      </c>
      <c r="AJ236" s="242">
        <f t="shared" si="176"/>
        <v>139.96078431372547</v>
      </c>
      <c r="AK236" s="251">
        <f t="shared" si="177"/>
        <v>-0.41815678426895397</v>
      </c>
      <c r="AM236" s="250" t="str">
        <f t="shared" si="169"/>
        <v>I</v>
      </c>
      <c r="AN236" s="241">
        <f t="shared" ref="AN236:AN245" si="185">I10</f>
        <v>1.3996078431372547</v>
      </c>
      <c r="AO236" s="242">
        <f t="shared" si="178"/>
        <v>139.96078431372547</v>
      </c>
      <c r="AP236" s="251">
        <f t="shared" si="179"/>
        <v>-0.93158664689820525</v>
      </c>
      <c r="AR236" s="250" t="str">
        <f t="shared" si="170"/>
        <v>I</v>
      </c>
      <c r="AS236" s="241">
        <f t="shared" ref="AS236:AS245" si="186">I10</f>
        <v>1.3996078431372547</v>
      </c>
      <c r="AT236" s="242">
        <f t="shared" si="180"/>
        <v>139.96078431372547</v>
      </c>
      <c r="AU236" s="251">
        <f t="shared" si="181"/>
        <v>-0.6982440311464766</v>
      </c>
    </row>
    <row r="237" spans="14:47" x14ac:dyDescent="0.25">
      <c r="N237" s="240" t="str">
        <f t="shared" si="158"/>
        <v>J</v>
      </c>
      <c r="O237" s="241" t="str">
        <f t="shared" si="159"/>
        <v>-</v>
      </c>
      <c r="P237" s="242" t="str">
        <f t="shared" si="160"/>
        <v>-</v>
      </c>
      <c r="Q237" s="251" t="str">
        <f t="shared" si="171"/>
        <v>-</v>
      </c>
      <c r="S237" s="240" t="str">
        <f t="shared" si="161"/>
        <v>J</v>
      </c>
      <c r="T237" s="241" t="str">
        <f t="shared" si="162"/>
        <v>-</v>
      </c>
      <c r="U237" s="242" t="str">
        <f t="shared" si="163"/>
        <v>-</v>
      </c>
      <c r="V237" s="251" t="str">
        <f t="shared" si="172"/>
        <v>-</v>
      </c>
      <c r="X237" s="250" t="str">
        <f t="shared" si="164"/>
        <v>J</v>
      </c>
      <c r="Y237" s="241" t="str">
        <f t="shared" si="182"/>
        <v>-</v>
      </c>
      <c r="Z237" s="242" t="str">
        <f t="shared" si="165"/>
        <v>-</v>
      </c>
      <c r="AA237" s="251" t="str">
        <f t="shared" si="173"/>
        <v>-</v>
      </c>
      <c r="AC237" s="250" t="str">
        <f t="shared" si="166"/>
        <v>J</v>
      </c>
      <c r="AD237" s="241" t="str">
        <f t="shared" si="183"/>
        <v>-</v>
      </c>
      <c r="AE237" s="242" t="str">
        <f t="shared" si="174"/>
        <v>-</v>
      </c>
      <c r="AF237" s="251" t="str">
        <f t="shared" si="175"/>
        <v>-</v>
      </c>
      <c r="AH237" s="250" t="str">
        <f t="shared" si="168"/>
        <v>J</v>
      </c>
      <c r="AI237" s="241" t="str">
        <f t="shared" si="184"/>
        <v>-</v>
      </c>
      <c r="AJ237" s="242" t="str">
        <f t="shared" si="176"/>
        <v>-</v>
      </c>
      <c r="AK237" s="251" t="str">
        <f t="shared" si="177"/>
        <v>-</v>
      </c>
      <c r="AM237" s="250" t="str">
        <f t="shared" si="169"/>
        <v>J</v>
      </c>
      <c r="AN237" s="241" t="str">
        <f t="shared" si="185"/>
        <v>-</v>
      </c>
      <c r="AO237" s="242" t="str">
        <f t="shared" si="178"/>
        <v>-</v>
      </c>
      <c r="AP237" s="251" t="str">
        <f t="shared" si="179"/>
        <v>-</v>
      </c>
      <c r="AR237" s="250" t="str">
        <f t="shared" si="170"/>
        <v>J</v>
      </c>
      <c r="AS237" s="241" t="str">
        <f t="shared" si="186"/>
        <v>-</v>
      </c>
      <c r="AT237" s="242" t="str">
        <f t="shared" si="180"/>
        <v>-</v>
      </c>
      <c r="AU237" s="251" t="str">
        <f t="shared" si="181"/>
        <v>-</v>
      </c>
    </row>
    <row r="238" spans="14:47" x14ac:dyDescent="0.25">
      <c r="N238" s="240" t="str">
        <f t="shared" si="158"/>
        <v>K</v>
      </c>
      <c r="O238" s="241" t="str">
        <f t="shared" si="159"/>
        <v>-</v>
      </c>
      <c r="P238" s="242" t="str">
        <f t="shared" si="160"/>
        <v>-</v>
      </c>
      <c r="Q238" s="251" t="str">
        <f t="shared" si="171"/>
        <v>-</v>
      </c>
      <c r="S238" s="240" t="str">
        <f t="shared" si="161"/>
        <v>K</v>
      </c>
      <c r="T238" s="241" t="str">
        <f t="shared" si="162"/>
        <v>-</v>
      </c>
      <c r="U238" s="242" t="str">
        <f t="shared" si="163"/>
        <v>-</v>
      </c>
      <c r="V238" s="251" t="str">
        <f t="shared" si="172"/>
        <v>-</v>
      </c>
      <c r="X238" s="250" t="str">
        <f t="shared" si="164"/>
        <v>K</v>
      </c>
      <c r="Y238" s="241" t="str">
        <f t="shared" si="182"/>
        <v>-</v>
      </c>
      <c r="Z238" s="242" t="str">
        <f t="shared" si="165"/>
        <v>-</v>
      </c>
      <c r="AA238" s="251" t="str">
        <f t="shared" si="173"/>
        <v>-</v>
      </c>
      <c r="AC238" s="250" t="str">
        <f t="shared" si="166"/>
        <v>K</v>
      </c>
      <c r="AD238" s="241" t="str">
        <f t="shared" si="183"/>
        <v>-</v>
      </c>
      <c r="AE238" s="242" t="str">
        <f t="shared" si="174"/>
        <v>-</v>
      </c>
      <c r="AF238" s="251" t="str">
        <f t="shared" si="175"/>
        <v>-</v>
      </c>
      <c r="AH238" s="250" t="str">
        <f t="shared" si="168"/>
        <v>K</v>
      </c>
      <c r="AI238" s="241" t="str">
        <f t="shared" si="184"/>
        <v>-</v>
      </c>
      <c r="AJ238" s="242" t="str">
        <f t="shared" si="176"/>
        <v>-</v>
      </c>
      <c r="AK238" s="251" t="str">
        <f t="shared" si="177"/>
        <v>-</v>
      </c>
      <c r="AM238" s="250" t="str">
        <f t="shared" si="169"/>
        <v>K</v>
      </c>
      <c r="AN238" s="241" t="str">
        <f t="shared" si="185"/>
        <v>-</v>
      </c>
      <c r="AO238" s="242" t="str">
        <f t="shared" si="178"/>
        <v>-</v>
      </c>
      <c r="AP238" s="251" t="str">
        <f t="shared" si="179"/>
        <v>-</v>
      </c>
      <c r="AR238" s="250" t="str">
        <f t="shared" si="170"/>
        <v>K</v>
      </c>
      <c r="AS238" s="241" t="str">
        <f t="shared" si="186"/>
        <v>-</v>
      </c>
      <c r="AT238" s="242" t="str">
        <f t="shared" si="180"/>
        <v>-</v>
      </c>
      <c r="AU238" s="251" t="str">
        <f t="shared" si="181"/>
        <v>-</v>
      </c>
    </row>
    <row r="239" spans="14:47" x14ac:dyDescent="0.25">
      <c r="N239" s="240" t="str">
        <f t="shared" si="158"/>
        <v>L</v>
      </c>
      <c r="O239" s="241" t="str">
        <f t="shared" si="159"/>
        <v>-</v>
      </c>
      <c r="P239" s="242" t="str">
        <f t="shared" si="160"/>
        <v>-</v>
      </c>
      <c r="Q239" s="251" t="str">
        <f t="shared" si="171"/>
        <v>-</v>
      </c>
      <c r="S239" s="240" t="str">
        <f t="shared" si="161"/>
        <v>L</v>
      </c>
      <c r="T239" s="241" t="str">
        <f t="shared" si="162"/>
        <v>-</v>
      </c>
      <c r="U239" s="242" t="str">
        <f t="shared" si="163"/>
        <v>-</v>
      </c>
      <c r="V239" s="251" t="str">
        <f t="shared" si="172"/>
        <v>-</v>
      </c>
      <c r="X239" s="250" t="str">
        <f t="shared" si="164"/>
        <v>L</v>
      </c>
      <c r="Y239" s="241" t="str">
        <f t="shared" si="182"/>
        <v>-</v>
      </c>
      <c r="Z239" s="242" t="str">
        <f t="shared" si="165"/>
        <v>-</v>
      </c>
      <c r="AA239" s="251" t="str">
        <f t="shared" si="173"/>
        <v>-</v>
      </c>
      <c r="AC239" s="250" t="str">
        <f t="shared" si="166"/>
        <v>L</v>
      </c>
      <c r="AD239" s="241" t="str">
        <f t="shared" si="183"/>
        <v>-</v>
      </c>
      <c r="AE239" s="242" t="str">
        <f t="shared" si="174"/>
        <v>-</v>
      </c>
      <c r="AF239" s="251" t="str">
        <f t="shared" si="175"/>
        <v>-</v>
      </c>
      <c r="AH239" s="250" t="str">
        <f t="shared" si="168"/>
        <v>L</v>
      </c>
      <c r="AI239" s="241" t="str">
        <f t="shared" si="184"/>
        <v>-</v>
      </c>
      <c r="AJ239" s="242" t="str">
        <f t="shared" si="176"/>
        <v>-</v>
      </c>
      <c r="AK239" s="251" t="str">
        <f t="shared" si="177"/>
        <v>-</v>
      </c>
      <c r="AM239" s="250" t="str">
        <f t="shared" si="169"/>
        <v>L</v>
      </c>
      <c r="AN239" s="241" t="str">
        <f t="shared" si="185"/>
        <v>-</v>
      </c>
      <c r="AO239" s="242" t="str">
        <f t="shared" si="178"/>
        <v>-</v>
      </c>
      <c r="AP239" s="251" t="str">
        <f t="shared" si="179"/>
        <v>-</v>
      </c>
      <c r="AR239" s="250" t="str">
        <f t="shared" si="170"/>
        <v>L</v>
      </c>
      <c r="AS239" s="241" t="str">
        <f t="shared" si="186"/>
        <v>-</v>
      </c>
      <c r="AT239" s="242" t="str">
        <f t="shared" si="180"/>
        <v>-</v>
      </c>
      <c r="AU239" s="251" t="str">
        <f t="shared" si="181"/>
        <v>-</v>
      </c>
    </row>
    <row r="240" spans="14:47" x14ac:dyDescent="0.25">
      <c r="N240" s="240" t="str">
        <f t="shared" si="158"/>
        <v>M</v>
      </c>
      <c r="O240" s="241" t="str">
        <f t="shared" si="159"/>
        <v>-</v>
      </c>
      <c r="P240" s="242" t="str">
        <f t="shared" si="160"/>
        <v>-</v>
      </c>
      <c r="Q240" s="251" t="str">
        <f t="shared" si="171"/>
        <v>-</v>
      </c>
      <c r="S240" s="240" t="str">
        <f t="shared" si="161"/>
        <v>M</v>
      </c>
      <c r="T240" s="241" t="str">
        <f t="shared" si="162"/>
        <v>-</v>
      </c>
      <c r="U240" s="242" t="str">
        <f t="shared" si="163"/>
        <v>-</v>
      </c>
      <c r="V240" s="251" t="str">
        <f t="shared" si="172"/>
        <v>-</v>
      </c>
      <c r="X240" s="250" t="str">
        <f t="shared" si="164"/>
        <v>M</v>
      </c>
      <c r="Y240" s="241" t="str">
        <f t="shared" si="182"/>
        <v>-</v>
      </c>
      <c r="Z240" s="242" t="str">
        <f t="shared" si="165"/>
        <v>-</v>
      </c>
      <c r="AA240" s="251" t="str">
        <f t="shared" si="173"/>
        <v>-</v>
      </c>
      <c r="AC240" s="250" t="str">
        <f t="shared" si="166"/>
        <v>M</v>
      </c>
      <c r="AD240" s="241" t="str">
        <f t="shared" si="183"/>
        <v>-</v>
      </c>
      <c r="AE240" s="242" t="str">
        <f t="shared" si="174"/>
        <v>-</v>
      </c>
      <c r="AF240" s="251" t="str">
        <f t="shared" si="175"/>
        <v>-</v>
      </c>
      <c r="AH240" s="250" t="str">
        <f t="shared" si="168"/>
        <v>M</v>
      </c>
      <c r="AI240" s="241" t="str">
        <f t="shared" si="184"/>
        <v>-</v>
      </c>
      <c r="AJ240" s="242" t="str">
        <f t="shared" si="176"/>
        <v>-</v>
      </c>
      <c r="AK240" s="251" t="str">
        <f t="shared" si="177"/>
        <v>-</v>
      </c>
      <c r="AM240" s="250" t="str">
        <f t="shared" si="169"/>
        <v>M</v>
      </c>
      <c r="AN240" s="241" t="str">
        <f t="shared" si="185"/>
        <v>-</v>
      </c>
      <c r="AO240" s="242" t="str">
        <f t="shared" si="178"/>
        <v>-</v>
      </c>
      <c r="AP240" s="251" t="str">
        <f t="shared" si="179"/>
        <v>-</v>
      </c>
      <c r="AR240" s="250" t="str">
        <f t="shared" si="170"/>
        <v>M</v>
      </c>
      <c r="AS240" s="241" t="str">
        <f t="shared" si="186"/>
        <v>-</v>
      </c>
      <c r="AT240" s="242" t="str">
        <f t="shared" si="180"/>
        <v>-</v>
      </c>
      <c r="AU240" s="251" t="str">
        <f t="shared" si="181"/>
        <v>-</v>
      </c>
    </row>
    <row r="241" spans="14:47" x14ac:dyDescent="0.25">
      <c r="N241" s="240" t="str">
        <f t="shared" si="158"/>
        <v>N</v>
      </c>
      <c r="O241" s="241" t="str">
        <f t="shared" si="159"/>
        <v>-</v>
      </c>
      <c r="P241" s="242" t="str">
        <f t="shared" si="160"/>
        <v>-</v>
      </c>
      <c r="Q241" s="251" t="str">
        <f t="shared" si="171"/>
        <v>-</v>
      </c>
      <c r="S241" s="240" t="str">
        <f t="shared" si="161"/>
        <v>N</v>
      </c>
      <c r="T241" s="241" t="str">
        <f t="shared" si="162"/>
        <v>-</v>
      </c>
      <c r="U241" s="242" t="str">
        <f t="shared" si="163"/>
        <v>-</v>
      </c>
      <c r="V241" s="251" t="str">
        <f t="shared" si="172"/>
        <v>-</v>
      </c>
      <c r="X241" s="250" t="str">
        <f t="shared" si="164"/>
        <v>N</v>
      </c>
      <c r="Y241" s="241" t="str">
        <f t="shared" si="182"/>
        <v>-</v>
      </c>
      <c r="Z241" s="242" t="str">
        <f t="shared" si="165"/>
        <v>-</v>
      </c>
      <c r="AA241" s="251" t="str">
        <f t="shared" si="173"/>
        <v>-</v>
      </c>
      <c r="AC241" s="250" t="str">
        <f t="shared" si="166"/>
        <v>N</v>
      </c>
      <c r="AD241" s="241" t="str">
        <f t="shared" si="183"/>
        <v>-</v>
      </c>
      <c r="AE241" s="242" t="str">
        <f t="shared" si="174"/>
        <v>-</v>
      </c>
      <c r="AF241" s="251" t="str">
        <f t="shared" si="175"/>
        <v>-</v>
      </c>
      <c r="AH241" s="250" t="str">
        <f t="shared" si="168"/>
        <v>N</v>
      </c>
      <c r="AI241" s="241" t="str">
        <f t="shared" si="184"/>
        <v>-</v>
      </c>
      <c r="AJ241" s="242" t="str">
        <f t="shared" si="176"/>
        <v>-</v>
      </c>
      <c r="AK241" s="251" t="str">
        <f t="shared" si="177"/>
        <v>-</v>
      </c>
      <c r="AM241" s="250" t="str">
        <f t="shared" si="169"/>
        <v>N</v>
      </c>
      <c r="AN241" s="241" t="str">
        <f t="shared" si="185"/>
        <v>-</v>
      </c>
      <c r="AO241" s="242" t="str">
        <f t="shared" si="178"/>
        <v>-</v>
      </c>
      <c r="AP241" s="251" t="str">
        <f t="shared" si="179"/>
        <v>-</v>
      </c>
      <c r="AR241" s="250" t="str">
        <f t="shared" si="170"/>
        <v>N</v>
      </c>
      <c r="AS241" s="241" t="str">
        <f t="shared" si="186"/>
        <v>-</v>
      </c>
      <c r="AT241" s="242" t="str">
        <f t="shared" si="180"/>
        <v>-</v>
      </c>
      <c r="AU241" s="251" t="str">
        <f t="shared" si="181"/>
        <v>-</v>
      </c>
    </row>
    <row r="242" spans="14:47" x14ac:dyDescent="0.25">
      <c r="N242" s="240" t="str">
        <f t="shared" si="158"/>
        <v>O</v>
      </c>
      <c r="O242" s="241" t="str">
        <f t="shared" si="159"/>
        <v>-</v>
      </c>
      <c r="P242" s="242" t="str">
        <f t="shared" si="160"/>
        <v>-</v>
      </c>
      <c r="Q242" s="251" t="str">
        <f t="shared" si="171"/>
        <v>-</v>
      </c>
      <c r="S242" s="240" t="str">
        <f t="shared" si="161"/>
        <v>O</v>
      </c>
      <c r="T242" s="241" t="str">
        <f t="shared" si="162"/>
        <v>-</v>
      </c>
      <c r="U242" s="242" t="str">
        <f t="shared" si="163"/>
        <v>-</v>
      </c>
      <c r="V242" s="251" t="str">
        <f t="shared" si="172"/>
        <v>-</v>
      </c>
      <c r="X242" s="250" t="str">
        <f t="shared" si="164"/>
        <v>O</v>
      </c>
      <c r="Y242" s="241" t="str">
        <f t="shared" si="182"/>
        <v>-</v>
      </c>
      <c r="Z242" s="242" t="str">
        <f t="shared" si="165"/>
        <v>-</v>
      </c>
      <c r="AA242" s="251" t="str">
        <f t="shared" si="173"/>
        <v>-</v>
      </c>
      <c r="AC242" s="250" t="str">
        <f t="shared" si="166"/>
        <v>O</v>
      </c>
      <c r="AD242" s="241" t="str">
        <f t="shared" si="183"/>
        <v>-</v>
      </c>
      <c r="AE242" s="242" t="str">
        <f t="shared" si="174"/>
        <v>-</v>
      </c>
      <c r="AF242" s="251" t="str">
        <f t="shared" si="175"/>
        <v>-</v>
      </c>
      <c r="AH242" s="250" t="str">
        <f t="shared" si="168"/>
        <v>O</v>
      </c>
      <c r="AI242" s="241" t="str">
        <f t="shared" si="184"/>
        <v>-</v>
      </c>
      <c r="AJ242" s="242" t="str">
        <f t="shared" si="176"/>
        <v>-</v>
      </c>
      <c r="AK242" s="251" t="str">
        <f t="shared" si="177"/>
        <v>-</v>
      </c>
      <c r="AM242" s="250" t="str">
        <f t="shared" si="169"/>
        <v>O</v>
      </c>
      <c r="AN242" s="241" t="str">
        <f t="shared" si="185"/>
        <v>-</v>
      </c>
      <c r="AO242" s="242" t="str">
        <f t="shared" si="178"/>
        <v>-</v>
      </c>
      <c r="AP242" s="251" t="str">
        <f t="shared" si="179"/>
        <v>-</v>
      </c>
      <c r="AR242" s="250" t="str">
        <f t="shared" si="170"/>
        <v>O</v>
      </c>
      <c r="AS242" s="241" t="str">
        <f t="shared" si="186"/>
        <v>-</v>
      </c>
      <c r="AT242" s="242" t="str">
        <f t="shared" si="180"/>
        <v>-</v>
      </c>
      <c r="AU242" s="251" t="str">
        <f t="shared" si="181"/>
        <v>-</v>
      </c>
    </row>
    <row r="243" spans="14:47" x14ac:dyDescent="0.25">
      <c r="N243" s="240" t="str">
        <f t="shared" si="158"/>
        <v>P</v>
      </c>
      <c r="O243" s="241" t="str">
        <f t="shared" si="159"/>
        <v>-</v>
      </c>
      <c r="P243" s="242" t="str">
        <f t="shared" si="160"/>
        <v>-</v>
      </c>
      <c r="Q243" s="251" t="str">
        <f t="shared" si="171"/>
        <v>-</v>
      </c>
      <c r="S243" s="240" t="str">
        <f t="shared" si="161"/>
        <v>P</v>
      </c>
      <c r="T243" s="241" t="str">
        <f t="shared" si="162"/>
        <v>-</v>
      </c>
      <c r="U243" s="242" t="str">
        <f t="shared" si="163"/>
        <v>-</v>
      </c>
      <c r="V243" s="251" t="str">
        <f t="shared" si="172"/>
        <v>-</v>
      </c>
      <c r="X243" s="250" t="str">
        <f t="shared" si="164"/>
        <v>P</v>
      </c>
      <c r="Y243" s="241" t="str">
        <f t="shared" si="182"/>
        <v>-</v>
      </c>
      <c r="Z243" s="242" t="str">
        <f t="shared" si="165"/>
        <v>-</v>
      </c>
      <c r="AA243" s="251" t="str">
        <f t="shared" si="173"/>
        <v>-</v>
      </c>
      <c r="AC243" s="250" t="str">
        <f t="shared" si="166"/>
        <v>P</v>
      </c>
      <c r="AD243" s="241" t="str">
        <f t="shared" si="183"/>
        <v>-</v>
      </c>
      <c r="AE243" s="242" t="str">
        <f t="shared" si="174"/>
        <v>-</v>
      </c>
      <c r="AF243" s="251" t="str">
        <f t="shared" si="175"/>
        <v>-</v>
      </c>
      <c r="AH243" s="250" t="str">
        <f t="shared" si="168"/>
        <v>P</v>
      </c>
      <c r="AI243" s="241" t="str">
        <f t="shared" si="184"/>
        <v>-</v>
      </c>
      <c r="AJ243" s="242" t="str">
        <f t="shared" si="176"/>
        <v>-</v>
      </c>
      <c r="AK243" s="251" t="str">
        <f t="shared" si="177"/>
        <v>-</v>
      </c>
      <c r="AM243" s="250" t="str">
        <f t="shared" si="169"/>
        <v>P</v>
      </c>
      <c r="AN243" s="241" t="str">
        <f t="shared" si="185"/>
        <v>-</v>
      </c>
      <c r="AO243" s="242" t="str">
        <f t="shared" si="178"/>
        <v>-</v>
      </c>
      <c r="AP243" s="251" t="str">
        <f t="shared" si="179"/>
        <v>-</v>
      </c>
      <c r="AR243" s="250" t="str">
        <f t="shared" si="170"/>
        <v>P</v>
      </c>
      <c r="AS243" s="241" t="str">
        <f t="shared" si="186"/>
        <v>-</v>
      </c>
      <c r="AT243" s="242" t="str">
        <f t="shared" si="180"/>
        <v>-</v>
      </c>
      <c r="AU243" s="251" t="str">
        <f t="shared" si="181"/>
        <v>-</v>
      </c>
    </row>
    <row r="244" spans="14:47" x14ac:dyDescent="0.25">
      <c r="N244" s="240" t="str">
        <f t="shared" si="158"/>
        <v>Q</v>
      </c>
      <c r="O244" s="241" t="str">
        <f t="shared" si="159"/>
        <v>-</v>
      </c>
      <c r="P244" s="242" t="str">
        <f t="shared" si="160"/>
        <v>-</v>
      </c>
      <c r="Q244" s="251" t="str">
        <f t="shared" si="171"/>
        <v>-</v>
      </c>
      <c r="S244" s="240" t="str">
        <f t="shared" si="161"/>
        <v>Q</v>
      </c>
      <c r="T244" s="241" t="str">
        <f t="shared" si="162"/>
        <v>-</v>
      </c>
      <c r="U244" s="242" t="str">
        <f t="shared" si="163"/>
        <v>-</v>
      </c>
      <c r="V244" s="251" t="str">
        <f t="shared" si="172"/>
        <v>-</v>
      </c>
      <c r="X244" s="250" t="str">
        <f t="shared" si="164"/>
        <v>Q</v>
      </c>
      <c r="Y244" s="241" t="str">
        <f t="shared" si="182"/>
        <v>-</v>
      </c>
      <c r="Z244" s="242" t="str">
        <f t="shared" si="165"/>
        <v>-</v>
      </c>
      <c r="AA244" s="251" t="str">
        <f t="shared" si="173"/>
        <v>-</v>
      </c>
      <c r="AC244" s="250" t="str">
        <f t="shared" si="166"/>
        <v>Q</v>
      </c>
      <c r="AD244" s="241" t="str">
        <f t="shared" si="183"/>
        <v>-</v>
      </c>
      <c r="AE244" s="242" t="str">
        <f t="shared" si="174"/>
        <v>-</v>
      </c>
      <c r="AF244" s="251" t="str">
        <f t="shared" si="175"/>
        <v>-</v>
      </c>
      <c r="AH244" s="250" t="str">
        <f t="shared" si="168"/>
        <v>Q</v>
      </c>
      <c r="AI244" s="241" t="str">
        <f t="shared" si="184"/>
        <v>-</v>
      </c>
      <c r="AJ244" s="242" t="str">
        <f t="shared" si="176"/>
        <v>-</v>
      </c>
      <c r="AK244" s="251" t="str">
        <f t="shared" si="177"/>
        <v>-</v>
      </c>
      <c r="AM244" s="250" t="str">
        <f t="shared" si="169"/>
        <v>Q</v>
      </c>
      <c r="AN244" s="241" t="str">
        <f t="shared" si="185"/>
        <v>-</v>
      </c>
      <c r="AO244" s="242" t="str">
        <f t="shared" si="178"/>
        <v>-</v>
      </c>
      <c r="AP244" s="251" t="str">
        <f t="shared" si="179"/>
        <v>-</v>
      </c>
      <c r="AR244" s="250" t="str">
        <f t="shared" si="170"/>
        <v>Q</v>
      </c>
      <c r="AS244" s="241" t="str">
        <f t="shared" si="186"/>
        <v>-</v>
      </c>
      <c r="AT244" s="242" t="str">
        <f t="shared" si="180"/>
        <v>-</v>
      </c>
      <c r="AU244" s="251" t="str">
        <f t="shared" si="181"/>
        <v>-</v>
      </c>
    </row>
    <row r="245" spans="14:47" x14ac:dyDescent="0.25">
      <c r="N245" s="240" t="str">
        <f t="shared" si="158"/>
        <v>R</v>
      </c>
      <c r="O245" s="241" t="str">
        <f t="shared" si="159"/>
        <v>-</v>
      </c>
      <c r="P245" s="242" t="str">
        <f t="shared" si="160"/>
        <v>-</v>
      </c>
      <c r="Q245" s="251" t="str">
        <f t="shared" si="171"/>
        <v>-</v>
      </c>
      <c r="S245" s="240" t="str">
        <f t="shared" si="161"/>
        <v>R</v>
      </c>
      <c r="T245" s="241" t="str">
        <f t="shared" si="162"/>
        <v>-</v>
      </c>
      <c r="U245" s="242" t="str">
        <f t="shared" si="163"/>
        <v>-</v>
      </c>
      <c r="V245" s="251" t="str">
        <f t="shared" si="172"/>
        <v>-</v>
      </c>
      <c r="X245" s="250" t="str">
        <f t="shared" si="164"/>
        <v>R</v>
      </c>
      <c r="Y245" s="241" t="str">
        <f t="shared" si="182"/>
        <v>-</v>
      </c>
      <c r="Z245" s="242" t="str">
        <f t="shared" si="165"/>
        <v>-</v>
      </c>
      <c r="AA245" s="251" t="str">
        <f t="shared" si="173"/>
        <v>-</v>
      </c>
      <c r="AC245" s="250" t="str">
        <f t="shared" si="166"/>
        <v>R</v>
      </c>
      <c r="AD245" s="241" t="str">
        <f t="shared" si="183"/>
        <v>-</v>
      </c>
      <c r="AE245" s="242" t="str">
        <f t="shared" si="174"/>
        <v>-</v>
      </c>
      <c r="AF245" s="251" t="str">
        <f t="shared" si="175"/>
        <v>-</v>
      </c>
      <c r="AH245" s="250" t="str">
        <f t="shared" si="168"/>
        <v>R</v>
      </c>
      <c r="AI245" s="241" t="str">
        <f t="shared" si="184"/>
        <v>-</v>
      </c>
      <c r="AJ245" s="242" t="str">
        <f t="shared" si="176"/>
        <v>-</v>
      </c>
      <c r="AK245" s="251" t="str">
        <f t="shared" si="177"/>
        <v>-</v>
      </c>
      <c r="AM245" s="250" t="str">
        <f t="shared" si="169"/>
        <v>R</v>
      </c>
      <c r="AN245" s="241" t="str">
        <f t="shared" si="185"/>
        <v>-</v>
      </c>
      <c r="AO245" s="242" t="str">
        <f t="shared" si="178"/>
        <v>-</v>
      </c>
      <c r="AP245" s="251" t="str">
        <f t="shared" si="179"/>
        <v>-</v>
      </c>
      <c r="AR245" s="250" t="str">
        <f t="shared" si="170"/>
        <v>R</v>
      </c>
      <c r="AS245" s="241" t="str">
        <f t="shared" si="186"/>
        <v>-</v>
      </c>
      <c r="AT245" s="242" t="str">
        <f t="shared" si="180"/>
        <v>-</v>
      </c>
      <c r="AU245" s="251" t="str">
        <f t="shared" si="181"/>
        <v>-</v>
      </c>
    </row>
    <row r="246" spans="14:47" x14ac:dyDescent="0.25">
      <c r="N246" s="240" t="str">
        <f t="shared" si="158"/>
        <v>S</v>
      </c>
      <c r="O246" s="241">
        <f t="shared" si="159"/>
        <v>0.11</v>
      </c>
      <c r="P246" s="242">
        <f t="shared" si="160"/>
        <v>11</v>
      </c>
      <c r="Q246" s="251">
        <f t="shared" si="171"/>
        <v>-0.91754137011555825</v>
      </c>
      <c r="S246" s="240" t="str">
        <f t="shared" si="161"/>
        <v>S</v>
      </c>
      <c r="T246" s="241">
        <f t="shared" si="162"/>
        <v>0.11</v>
      </c>
      <c r="U246" s="242">
        <f t="shared" si="163"/>
        <v>11</v>
      </c>
      <c r="V246" s="251">
        <f t="shared" si="172"/>
        <v>-1.4335425871027809</v>
      </c>
      <c r="X246" s="250" t="str">
        <f t="shared" si="164"/>
        <v>S</v>
      </c>
      <c r="Y246" s="241">
        <f t="shared" si="182"/>
        <v>0.11</v>
      </c>
      <c r="Z246" s="242">
        <f t="shared" si="165"/>
        <v>11</v>
      </c>
      <c r="AA246" s="251">
        <f t="shared" si="173"/>
        <v>-1.2414892813489871</v>
      </c>
      <c r="AC246" s="250" t="str">
        <f t="shared" si="166"/>
        <v>S</v>
      </c>
      <c r="AD246" s="241">
        <f t="shared" si="183"/>
        <v>0.11</v>
      </c>
      <c r="AE246" s="242">
        <f t="shared" si="174"/>
        <v>11</v>
      </c>
      <c r="AF246" s="251">
        <f t="shared" si="175"/>
        <v>-1.2648130858750228</v>
      </c>
      <c r="AH246" s="250" t="str">
        <f t="shared" si="168"/>
        <v>S</v>
      </c>
      <c r="AI246" s="241">
        <f t="shared" si="184"/>
        <v>0.11</v>
      </c>
      <c r="AJ246" s="242">
        <f t="shared" si="176"/>
        <v>11</v>
      </c>
      <c r="AK246" s="257">
        <f t="shared" si="177"/>
        <v>-1.2952223641841782</v>
      </c>
      <c r="AM246" s="250" t="str">
        <f t="shared" si="169"/>
        <v>S</v>
      </c>
      <c r="AN246" s="241" t="s">
        <v>187</v>
      </c>
      <c r="AO246" s="242" t="str">
        <f t="shared" si="178"/>
        <v>-</v>
      </c>
      <c r="AP246" s="251" t="str">
        <f t="shared" si="179"/>
        <v>-</v>
      </c>
      <c r="AR246" s="250" t="str">
        <f t="shared" si="170"/>
        <v>S</v>
      </c>
      <c r="AS246" s="241" t="s">
        <v>187</v>
      </c>
      <c r="AT246" s="242" t="str">
        <f t="shared" si="180"/>
        <v>-</v>
      </c>
      <c r="AU246" s="251" t="str">
        <f t="shared" si="181"/>
        <v>-</v>
      </c>
    </row>
    <row r="247" spans="14:47" x14ac:dyDescent="0.25">
      <c r="N247" s="240" t="str">
        <f t="shared" si="158"/>
        <v>OI</v>
      </c>
      <c r="O247" s="241">
        <f t="shared" si="159"/>
        <v>15</v>
      </c>
      <c r="P247" s="242">
        <f t="shared" si="160"/>
        <v>1500</v>
      </c>
      <c r="Q247" s="257">
        <f t="shared" si="171"/>
        <v>2.2876874913604177</v>
      </c>
      <c r="S247" s="240" t="str">
        <f t="shared" si="161"/>
        <v>OI</v>
      </c>
      <c r="T247" s="241" t="s">
        <v>187</v>
      </c>
      <c r="U247" s="242" t="str">
        <f t="shared" si="163"/>
        <v>-</v>
      </c>
      <c r="V247" s="251" t="str">
        <f t="shared" si="172"/>
        <v>-</v>
      </c>
      <c r="X247" s="250" t="str">
        <f t="shared" si="164"/>
        <v>OI</v>
      </c>
      <c r="Y247" s="241" t="s">
        <v>187</v>
      </c>
      <c r="Z247" s="242" t="str">
        <f t="shared" si="165"/>
        <v>-</v>
      </c>
      <c r="AA247" s="251" t="str">
        <f t="shared" si="173"/>
        <v>-</v>
      </c>
      <c r="AC247" s="250" t="str">
        <f t="shared" si="166"/>
        <v>OI</v>
      </c>
      <c r="AD247" s="241" t="s">
        <v>187</v>
      </c>
      <c r="AE247" s="242" t="str">
        <f t="shared" si="174"/>
        <v>-</v>
      </c>
      <c r="AF247" s="251" t="str">
        <f t="shared" si="175"/>
        <v>-</v>
      </c>
      <c r="AH247" s="250" t="str">
        <f t="shared" si="168"/>
        <v>OI</v>
      </c>
      <c r="AI247" s="241" t="s">
        <v>187</v>
      </c>
      <c r="AJ247" s="242" t="str">
        <f t="shared" si="176"/>
        <v>-</v>
      </c>
      <c r="AK247" s="251" t="str">
        <f t="shared" si="177"/>
        <v>-</v>
      </c>
      <c r="AM247" s="250" t="str">
        <f t="shared" si="169"/>
        <v>OI</v>
      </c>
      <c r="AN247" s="241" t="s">
        <v>187</v>
      </c>
      <c r="AO247" s="242" t="str">
        <f t="shared" si="178"/>
        <v>-</v>
      </c>
      <c r="AP247" s="251" t="str">
        <f t="shared" si="179"/>
        <v>-</v>
      </c>
      <c r="AR247" s="250" t="str">
        <f t="shared" si="170"/>
        <v>OI</v>
      </c>
      <c r="AS247" s="241" t="s">
        <v>187</v>
      </c>
      <c r="AT247" s="242" t="str">
        <f t="shared" si="180"/>
        <v>-</v>
      </c>
      <c r="AU247" s="251" t="str">
        <f t="shared" si="181"/>
        <v>-</v>
      </c>
    </row>
    <row r="248" spans="14:47" x14ac:dyDescent="0.25">
      <c r="N248" s="240" t="str">
        <f t="shared" si="158"/>
        <v>CLARO</v>
      </c>
      <c r="O248" s="241">
        <f t="shared" si="159"/>
        <v>3.0926499999999999</v>
      </c>
      <c r="P248" s="242">
        <f t="shared" si="160"/>
        <v>309.26499999999999</v>
      </c>
      <c r="Q248" s="251">
        <f t="shared" si="171"/>
        <v>-0.27549463649021783</v>
      </c>
      <c r="S248" s="240" t="str">
        <f t="shared" si="161"/>
        <v>CLARO</v>
      </c>
      <c r="T248" s="241">
        <f>I22</f>
        <v>3.0926499999999999</v>
      </c>
      <c r="U248" s="242">
        <f t="shared" si="163"/>
        <v>309.26499999999999</v>
      </c>
      <c r="V248" s="251">
        <f t="shared" si="172"/>
        <v>0.12453486636430972</v>
      </c>
      <c r="X248" s="250" t="str">
        <f t="shared" si="164"/>
        <v>CLARO</v>
      </c>
      <c r="Y248" s="241">
        <f>I22</f>
        <v>3.0926499999999999</v>
      </c>
      <c r="Z248" s="242">
        <f t="shared" si="165"/>
        <v>309.26499999999999</v>
      </c>
      <c r="AA248" s="251">
        <f t="shared" si="173"/>
        <v>0.95988370029879422</v>
      </c>
      <c r="AC248" s="250" t="str">
        <f t="shared" si="166"/>
        <v>CLARO</v>
      </c>
      <c r="AD248" s="241">
        <f>I22</f>
        <v>3.0926499999999999</v>
      </c>
      <c r="AE248" s="242">
        <f t="shared" si="174"/>
        <v>309.26499999999999</v>
      </c>
      <c r="AF248" s="251">
        <f t="shared" si="175"/>
        <v>0.23695053435238991</v>
      </c>
      <c r="AH248" s="250" t="str">
        <f t="shared" si="168"/>
        <v>CLARO</v>
      </c>
      <c r="AI248" s="241">
        <f>I22</f>
        <v>3.0926499999999999</v>
      </c>
      <c r="AJ248" s="242">
        <f t="shared" si="176"/>
        <v>309.26499999999999</v>
      </c>
      <c r="AK248" s="251">
        <f t="shared" si="177"/>
        <v>0.73328550032306439</v>
      </c>
      <c r="AM248" s="250" t="str">
        <f t="shared" si="169"/>
        <v>CLARO</v>
      </c>
      <c r="AN248" s="241">
        <f>I22</f>
        <v>3.0926499999999999</v>
      </c>
      <c r="AO248" s="242">
        <f t="shared" si="178"/>
        <v>309.26499999999999</v>
      </c>
      <c r="AP248" s="251">
        <f t="shared" si="179"/>
        <v>0.51413121250738569</v>
      </c>
      <c r="AR248" s="250" t="str">
        <f t="shared" si="170"/>
        <v>CLARO</v>
      </c>
      <c r="AS248" s="241">
        <f>I22</f>
        <v>3.0926499999999999</v>
      </c>
      <c r="AT248" s="242">
        <f t="shared" si="180"/>
        <v>309.26499999999999</v>
      </c>
      <c r="AU248" s="251">
        <f t="shared" si="181"/>
        <v>1.1455775728557764</v>
      </c>
    </row>
    <row r="249" spans="14:47" x14ac:dyDescent="0.25">
      <c r="N249" s="240" t="str">
        <f t="shared" si="158"/>
        <v>TELEFONICA</v>
      </c>
      <c r="O249" s="241" t="str">
        <f t="shared" si="159"/>
        <v>-</v>
      </c>
      <c r="P249" s="242" t="str">
        <f t="shared" si="160"/>
        <v>-</v>
      </c>
      <c r="Q249" s="251" t="str">
        <f t="shared" si="171"/>
        <v>-</v>
      </c>
      <c r="S249" s="240" t="str">
        <f t="shared" si="161"/>
        <v>TELEFONICA</v>
      </c>
      <c r="T249" s="241" t="str">
        <f>I23</f>
        <v>-</v>
      </c>
      <c r="U249" s="242" t="str">
        <f t="shared" si="163"/>
        <v>-</v>
      </c>
      <c r="V249" s="251" t="str">
        <f t="shared" si="172"/>
        <v>-</v>
      </c>
      <c r="X249" s="250" t="str">
        <f t="shared" si="164"/>
        <v>TELEFONICA</v>
      </c>
      <c r="Y249" s="241" t="str">
        <f>I23</f>
        <v>-</v>
      </c>
      <c r="Z249" s="242" t="str">
        <f t="shared" si="165"/>
        <v>-</v>
      </c>
      <c r="AA249" s="251" t="str">
        <f t="shared" si="173"/>
        <v>-</v>
      </c>
      <c r="AC249" s="250" t="str">
        <f t="shared" si="166"/>
        <v>TELEFONICA</v>
      </c>
      <c r="AD249" s="241" t="str">
        <f>I23</f>
        <v>-</v>
      </c>
      <c r="AE249" s="242" t="str">
        <f t="shared" si="174"/>
        <v>-</v>
      </c>
      <c r="AF249" s="251" t="str">
        <f t="shared" si="175"/>
        <v>-</v>
      </c>
      <c r="AH249" s="250" t="str">
        <f t="shared" si="168"/>
        <v>TELEFONICA</v>
      </c>
      <c r="AI249" s="241" t="str">
        <f>I23</f>
        <v>-</v>
      </c>
      <c r="AJ249" s="242" t="str">
        <f t="shared" si="176"/>
        <v>-</v>
      </c>
      <c r="AK249" s="251" t="str">
        <f t="shared" si="177"/>
        <v>-</v>
      </c>
      <c r="AM249" s="250" t="str">
        <f t="shared" si="169"/>
        <v>TELEFONICA</v>
      </c>
      <c r="AN249" s="241" t="str">
        <f>I23</f>
        <v>-</v>
      </c>
      <c r="AO249" s="242" t="str">
        <f t="shared" si="178"/>
        <v>-</v>
      </c>
      <c r="AP249" s="251" t="str">
        <f t="shared" si="179"/>
        <v>-</v>
      </c>
      <c r="AR249" s="250" t="str">
        <f t="shared" si="170"/>
        <v>TELEFONICA</v>
      </c>
      <c r="AS249" s="241" t="str">
        <f>I23</f>
        <v>-</v>
      </c>
      <c r="AT249" s="242" t="str">
        <f t="shared" si="180"/>
        <v>-</v>
      </c>
      <c r="AU249" s="251" t="str">
        <f t="shared" si="181"/>
        <v>-</v>
      </c>
    </row>
    <row r="250" spans="14:47" x14ac:dyDescent="0.25">
      <c r="N250" s="240" t="str">
        <f t="shared" si="158"/>
        <v>TIM</v>
      </c>
      <c r="O250" s="241" t="str">
        <f t="shared" si="159"/>
        <v>-</v>
      </c>
      <c r="P250" s="242" t="str">
        <f t="shared" si="160"/>
        <v>-</v>
      </c>
      <c r="Q250" s="251" t="str">
        <f t="shared" si="171"/>
        <v>-</v>
      </c>
      <c r="S250" s="240" t="str">
        <f t="shared" si="161"/>
        <v>TIM</v>
      </c>
      <c r="T250" s="241" t="str">
        <f>I24</f>
        <v>-</v>
      </c>
      <c r="U250" s="242" t="str">
        <f t="shared" si="163"/>
        <v>-</v>
      </c>
      <c r="V250" s="251" t="str">
        <f t="shared" si="172"/>
        <v>-</v>
      </c>
      <c r="X250" s="250" t="str">
        <f t="shared" si="164"/>
        <v>TIM</v>
      </c>
      <c r="Y250" s="241" t="str">
        <f>I24</f>
        <v>-</v>
      </c>
      <c r="Z250" s="242" t="str">
        <f t="shared" si="165"/>
        <v>-</v>
      </c>
      <c r="AA250" s="251" t="str">
        <f t="shared" si="173"/>
        <v>-</v>
      </c>
      <c r="AC250" s="250" t="str">
        <f t="shared" si="166"/>
        <v>TIM</v>
      </c>
      <c r="AD250" s="241" t="str">
        <f>I24</f>
        <v>-</v>
      </c>
      <c r="AE250" s="242" t="str">
        <f t="shared" si="174"/>
        <v>-</v>
      </c>
      <c r="AF250" s="251" t="str">
        <f t="shared" si="175"/>
        <v>-</v>
      </c>
      <c r="AH250" s="250" t="str">
        <f t="shared" si="168"/>
        <v>TIM</v>
      </c>
      <c r="AI250" s="241" t="str">
        <f>I24</f>
        <v>-</v>
      </c>
      <c r="AJ250" s="242" t="str">
        <f t="shared" si="176"/>
        <v>-</v>
      </c>
      <c r="AK250" s="251" t="str">
        <f t="shared" si="177"/>
        <v>-</v>
      </c>
      <c r="AM250" s="250" t="str">
        <f t="shared" si="169"/>
        <v>TIM</v>
      </c>
      <c r="AN250" s="241" t="str">
        <f>I24</f>
        <v>-</v>
      </c>
      <c r="AO250" s="242" t="str">
        <f t="shared" si="178"/>
        <v>-</v>
      </c>
      <c r="AP250" s="251" t="str">
        <f t="shared" si="179"/>
        <v>-</v>
      </c>
      <c r="AR250" s="288" t="str">
        <f t="shared" si="170"/>
        <v>TIM</v>
      </c>
      <c r="AS250" s="271" t="str">
        <f>I24</f>
        <v>-</v>
      </c>
      <c r="AT250" s="242" t="str">
        <f t="shared" si="180"/>
        <v>-</v>
      </c>
      <c r="AU250" s="251" t="str">
        <f t="shared" si="181"/>
        <v>-</v>
      </c>
    </row>
    <row r="251" spans="14:47" ht="30" x14ac:dyDescent="0.25">
      <c r="N251" s="247" t="s">
        <v>193</v>
      </c>
      <c r="O251" s="262">
        <f>STDEV(P228:P250)/AVERAGE(P228:P250)</f>
        <v>1.0624508331597677</v>
      </c>
      <c r="P251" s="236"/>
      <c r="Q251" s="249"/>
      <c r="S251" s="247" t="s">
        <v>193</v>
      </c>
      <c r="T251" s="262">
        <f>STDEV(U228:U250)/AVERAGE(U228:U250)</f>
        <v>0.67068882572457633</v>
      </c>
      <c r="U251" s="236"/>
      <c r="V251" s="249"/>
      <c r="X251" s="247" t="s">
        <v>193</v>
      </c>
      <c r="Y251" s="248">
        <f>STDEV(Z228:Z250)/AVERAGE(Z228:Z250)</f>
        <v>0.67048963929143179</v>
      </c>
      <c r="Z251" s="236"/>
      <c r="AA251" s="249"/>
      <c r="AC251" s="247" t="s">
        <v>193</v>
      </c>
      <c r="AD251" s="248">
        <f>STDEV(AD228:AD250)/AVERAGE(AD228:AD250)</f>
        <v>0.75746210283920123</v>
      </c>
      <c r="AE251" s="236"/>
      <c r="AF251" s="249"/>
      <c r="AH251" s="247" t="s">
        <v>193</v>
      </c>
      <c r="AI251" s="248">
        <f>STDEV(AI228:AI250)/AVERAGE(AI228:AI250)</f>
        <v>0.72990908219540285</v>
      </c>
      <c r="AJ251" s="236"/>
      <c r="AK251" s="249"/>
      <c r="AM251" s="247" t="s">
        <v>193</v>
      </c>
      <c r="AN251" s="248">
        <f>STDEV(AN228:AN250)/AVERAGE(AN228:AN250)</f>
        <v>0.47020413016937074</v>
      </c>
      <c r="AO251" s="236"/>
      <c r="AP251" s="249"/>
      <c r="AR251" s="313" t="s">
        <v>193</v>
      </c>
      <c r="AS251" s="311">
        <f>STDEV(AS228:AS250)/AVERAGE(AS228:AS250)</f>
        <v>0.44994404817867395</v>
      </c>
      <c r="AT251" s="236"/>
      <c r="AU251" s="249"/>
    </row>
    <row r="252" spans="14:47" ht="30" x14ac:dyDescent="0.25">
      <c r="X252"/>
      <c r="Y252"/>
      <c r="Z252"/>
      <c r="AA252"/>
      <c r="AR252" s="291" t="s">
        <v>236</v>
      </c>
      <c r="AS252" s="292">
        <f>AVERAGE(AS228:AS250)</f>
        <v>2.0407526143790848</v>
      </c>
    </row>
    <row r="254" spans="14:47" ht="15.75" thickBot="1" x14ac:dyDescent="0.3">
      <c r="N254" s="400" t="s">
        <v>237</v>
      </c>
      <c r="O254" s="401"/>
      <c r="P254" s="401"/>
      <c r="Q254" s="402"/>
      <c r="S254" s="400" t="s">
        <v>238</v>
      </c>
      <c r="T254" s="401"/>
      <c r="U254" s="401"/>
      <c r="V254" s="402"/>
      <c r="X254" s="400" t="s">
        <v>239</v>
      </c>
      <c r="Y254" s="401"/>
      <c r="Z254" s="401"/>
      <c r="AA254" s="402"/>
    </row>
    <row r="255" spans="14:47" x14ac:dyDescent="0.25">
      <c r="N255" s="237" t="s">
        <v>188</v>
      </c>
      <c r="O255" s="238" t="s">
        <v>189</v>
      </c>
      <c r="P255" s="238" t="s">
        <v>190</v>
      </c>
      <c r="Q255" s="239" t="s">
        <v>191</v>
      </c>
      <c r="S255" s="237" t="s">
        <v>188</v>
      </c>
      <c r="T255" s="238" t="s">
        <v>189</v>
      </c>
      <c r="U255" s="238" t="s">
        <v>190</v>
      </c>
      <c r="V255" s="239" t="s">
        <v>191</v>
      </c>
      <c r="X255" s="237" t="s">
        <v>188</v>
      </c>
      <c r="Y255" s="238" t="s">
        <v>189</v>
      </c>
      <c r="Z255" s="238" t="s">
        <v>190</v>
      </c>
      <c r="AA255" s="239" t="s">
        <v>191</v>
      </c>
    </row>
    <row r="256" spans="14:47" x14ac:dyDescent="0.25">
      <c r="N256" s="240" t="str">
        <f t="shared" ref="N256:N278" si="187">A2</f>
        <v>A</v>
      </c>
      <c r="O256" s="241" t="str">
        <f t="shared" ref="O256:O278" si="188">J2</f>
        <v>-</v>
      </c>
      <c r="P256" s="242" t="str">
        <f t="shared" ref="P256:P278" si="189">IFERROR(O256*100,"-")</f>
        <v>-</v>
      </c>
      <c r="Q256" s="251" t="str">
        <f>IFERROR((P256-AVERAGE(P$256:P$278))/STDEV(P$256:P$278),"-")</f>
        <v>-</v>
      </c>
      <c r="S256" s="240" t="str">
        <f>N256</f>
        <v>A</v>
      </c>
      <c r="T256" s="241" t="str">
        <f>O256</f>
        <v>-</v>
      </c>
      <c r="U256" s="242" t="str">
        <f t="shared" ref="U256:U278" si="190">IFERROR(T256*100,"-")</f>
        <v>-</v>
      </c>
      <c r="V256" s="251" t="str">
        <f>IFERROR((U256-AVERAGE(U$256:U$278))/STDEV(U$256:U$278),"-")</f>
        <v>-</v>
      </c>
      <c r="X256" s="240" t="str">
        <f>S256</f>
        <v>A</v>
      </c>
      <c r="Y256" s="241" t="str">
        <f>T256</f>
        <v>-</v>
      </c>
      <c r="Z256" s="242" t="str">
        <f t="shared" ref="Z256:Z278" si="191">IFERROR(Y256*100,"-")</f>
        <v>-</v>
      </c>
      <c r="AA256" s="251" t="str">
        <f>IFERROR((Z256-AVERAGE(Z$256:Z$278))/STDEV(Z$256:Z$278),"-")</f>
        <v>-</v>
      </c>
    </row>
    <row r="257" spans="14:27" x14ac:dyDescent="0.25">
      <c r="N257" s="240" t="str">
        <f t="shared" si="187"/>
        <v>B</v>
      </c>
      <c r="O257" s="241" t="str">
        <f t="shared" si="188"/>
        <v>-</v>
      </c>
      <c r="P257" s="242" t="str">
        <f t="shared" si="189"/>
        <v>-</v>
      </c>
      <c r="Q257" s="251" t="str">
        <f t="shared" ref="Q257:Q278" si="192">IFERROR((P257-AVERAGE(P$256:P$278))/STDEV(P$256:P$278),"-")</f>
        <v>-</v>
      </c>
      <c r="S257" s="240" t="str">
        <f t="shared" ref="S257:S278" si="193">N257</f>
        <v>B</v>
      </c>
      <c r="T257" s="241" t="str">
        <f t="shared" ref="T257:T278" si="194">O257</f>
        <v>-</v>
      </c>
      <c r="U257" s="242" t="str">
        <f t="shared" si="190"/>
        <v>-</v>
      </c>
      <c r="V257" s="251" t="str">
        <f t="shared" ref="V257:V278" si="195">IFERROR((U257-AVERAGE(U$256:U$278))/STDEV(U$256:U$278),"-")</f>
        <v>-</v>
      </c>
      <c r="X257" s="240" t="str">
        <f t="shared" ref="X257:X278" si="196">S257</f>
        <v>B</v>
      </c>
      <c r="Y257" s="241" t="str">
        <f t="shared" ref="Y257:Y268" si="197">T257</f>
        <v>-</v>
      </c>
      <c r="Z257" s="242" t="str">
        <f t="shared" si="191"/>
        <v>-</v>
      </c>
      <c r="AA257" s="251" t="str">
        <f t="shared" ref="AA257:AA278" si="198">IFERROR((Z257-AVERAGE(Z$256:Z$278))/STDEV(Z$256:Z$278),"-")</f>
        <v>-</v>
      </c>
    </row>
    <row r="258" spans="14:27" x14ac:dyDescent="0.25">
      <c r="N258" s="240" t="str">
        <f t="shared" si="187"/>
        <v>C</v>
      </c>
      <c r="O258" s="241" t="str">
        <f t="shared" si="188"/>
        <v>-</v>
      </c>
      <c r="P258" s="242" t="str">
        <f t="shared" si="189"/>
        <v>-</v>
      </c>
      <c r="Q258" s="251" t="str">
        <f t="shared" si="192"/>
        <v>-</v>
      </c>
      <c r="S258" s="240" t="str">
        <f t="shared" si="193"/>
        <v>C</v>
      </c>
      <c r="T258" s="241" t="str">
        <f t="shared" si="194"/>
        <v>-</v>
      </c>
      <c r="U258" s="242" t="str">
        <f t="shared" si="190"/>
        <v>-</v>
      </c>
      <c r="V258" s="251" t="str">
        <f t="shared" si="195"/>
        <v>-</v>
      </c>
      <c r="X258" s="240" t="str">
        <f t="shared" si="196"/>
        <v>C</v>
      </c>
      <c r="Y258" s="241" t="str">
        <f t="shared" si="197"/>
        <v>-</v>
      </c>
      <c r="Z258" s="242" t="str">
        <f t="shared" si="191"/>
        <v>-</v>
      </c>
      <c r="AA258" s="251" t="str">
        <f t="shared" si="198"/>
        <v>-</v>
      </c>
    </row>
    <row r="259" spans="14:27" x14ac:dyDescent="0.25">
      <c r="N259" s="240" t="str">
        <f t="shared" si="187"/>
        <v>D</v>
      </c>
      <c r="O259" s="241" t="str">
        <f t="shared" si="188"/>
        <v>-</v>
      </c>
      <c r="P259" s="242" t="str">
        <f t="shared" si="189"/>
        <v>-</v>
      </c>
      <c r="Q259" s="251" t="str">
        <f t="shared" si="192"/>
        <v>-</v>
      </c>
      <c r="S259" s="240" t="str">
        <f t="shared" si="193"/>
        <v>D</v>
      </c>
      <c r="T259" s="241" t="str">
        <f t="shared" si="194"/>
        <v>-</v>
      </c>
      <c r="U259" s="242" t="str">
        <f t="shared" si="190"/>
        <v>-</v>
      </c>
      <c r="V259" s="251" t="str">
        <f t="shared" si="195"/>
        <v>-</v>
      </c>
      <c r="X259" s="240" t="str">
        <f t="shared" si="196"/>
        <v>D</v>
      </c>
      <c r="Y259" s="241" t="str">
        <f t="shared" si="197"/>
        <v>-</v>
      </c>
      <c r="Z259" s="242" t="str">
        <f t="shared" si="191"/>
        <v>-</v>
      </c>
      <c r="AA259" s="251" t="str">
        <f t="shared" si="198"/>
        <v>-</v>
      </c>
    </row>
    <row r="260" spans="14:27" x14ac:dyDescent="0.25">
      <c r="N260" s="240" t="str">
        <f t="shared" si="187"/>
        <v>E</v>
      </c>
      <c r="O260" s="241" t="str">
        <f t="shared" si="188"/>
        <v>-</v>
      </c>
      <c r="P260" s="242" t="str">
        <f t="shared" si="189"/>
        <v>-</v>
      </c>
      <c r="Q260" s="251" t="str">
        <f t="shared" si="192"/>
        <v>-</v>
      </c>
      <c r="S260" s="240" t="str">
        <f t="shared" si="193"/>
        <v>E</v>
      </c>
      <c r="T260" s="241" t="str">
        <f t="shared" si="194"/>
        <v>-</v>
      </c>
      <c r="U260" s="242" t="str">
        <f t="shared" si="190"/>
        <v>-</v>
      </c>
      <c r="V260" s="251" t="str">
        <f t="shared" si="195"/>
        <v>-</v>
      </c>
      <c r="X260" s="240" t="str">
        <f t="shared" si="196"/>
        <v>E</v>
      </c>
      <c r="Y260" s="241" t="str">
        <f t="shared" si="197"/>
        <v>-</v>
      </c>
      <c r="Z260" s="242" t="str">
        <f t="shared" si="191"/>
        <v>-</v>
      </c>
      <c r="AA260" s="251" t="str">
        <f t="shared" si="198"/>
        <v>-</v>
      </c>
    </row>
    <row r="261" spans="14:27" x14ac:dyDescent="0.25">
      <c r="N261" s="240" t="str">
        <f t="shared" si="187"/>
        <v>F</v>
      </c>
      <c r="O261" s="241" t="str">
        <f t="shared" si="188"/>
        <v>-</v>
      </c>
      <c r="P261" s="242" t="str">
        <f t="shared" si="189"/>
        <v>-</v>
      </c>
      <c r="Q261" s="251" t="str">
        <f t="shared" si="192"/>
        <v>-</v>
      </c>
      <c r="S261" s="240" t="str">
        <f t="shared" si="193"/>
        <v>F</v>
      </c>
      <c r="T261" s="241" t="str">
        <f t="shared" si="194"/>
        <v>-</v>
      </c>
      <c r="U261" s="242" t="str">
        <f t="shared" si="190"/>
        <v>-</v>
      </c>
      <c r="V261" s="251" t="str">
        <f t="shared" si="195"/>
        <v>-</v>
      </c>
      <c r="X261" s="240" t="str">
        <f t="shared" si="196"/>
        <v>F</v>
      </c>
      <c r="Y261" s="241" t="str">
        <f t="shared" si="197"/>
        <v>-</v>
      </c>
      <c r="Z261" s="242" t="str">
        <f t="shared" si="191"/>
        <v>-</v>
      </c>
      <c r="AA261" s="251" t="str">
        <f t="shared" si="198"/>
        <v>-</v>
      </c>
    </row>
    <row r="262" spans="14:27" x14ac:dyDescent="0.25">
      <c r="N262" s="240" t="str">
        <f t="shared" si="187"/>
        <v>G</v>
      </c>
      <c r="O262" s="241" t="str">
        <f t="shared" si="188"/>
        <v>-</v>
      </c>
      <c r="P262" s="242" t="str">
        <f t="shared" si="189"/>
        <v>-</v>
      </c>
      <c r="Q262" s="251" t="str">
        <f t="shared" si="192"/>
        <v>-</v>
      </c>
      <c r="S262" s="240" t="str">
        <f t="shared" si="193"/>
        <v>G</v>
      </c>
      <c r="T262" s="241" t="str">
        <f t="shared" si="194"/>
        <v>-</v>
      </c>
      <c r="U262" s="242" t="str">
        <f t="shared" si="190"/>
        <v>-</v>
      </c>
      <c r="V262" s="251" t="str">
        <f t="shared" si="195"/>
        <v>-</v>
      </c>
      <c r="X262" s="240" t="str">
        <f t="shared" si="196"/>
        <v>G</v>
      </c>
      <c r="Y262" s="241" t="str">
        <f t="shared" si="197"/>
        <v>-</v>
      </c>
      <c r="Z262" s="242" t="str">
        <f t="shared" si="191"/>
        <v>-</v>
      </c>
      <c r="AA262" s="251" t="str">
        <f t="shared" si="198"/>
        <v>-</v>
      </c>
    </row>
    <row r="263" spans="14:27" x14ac:dyDescent="0.25">
      <c r="N263" s="240" t="str">
        <f t="shared" si="187"/>
        <v>H</v>
      </c>
      <c r="O263" s="241" t="str">
        <f t="shared" si="188"/>
        <v>-</v>
      </c>
      <c r="P263" s="242" t="str">
        <f t="shared" si="189"/>
        <v>-</v>
      </c>
      <c r="Q263" s="251" t="str">
        <f t="shared" si="192"/>
        <v>-</v>
      </c>
      <c r="S263" s="240" t="str">
        <f t="shared" si="193"/>
        <v>H</v>
      </c>
      <c r="T263" s="241" t="str">
        <f t="shared" si="194"/>
        <v>-</v>
      </c>
      <c r="U263" s="242" t="str">
        <f t="shared" si="190"/>
        <v>-</v>
      </c>
      <c r="V263" s="251" t="str">
        <f t="shared" si="195"/>
        <v>-</v>
      </c>
      <c r="X263" s="240" t="str">
        <f t="shared" si="196"/>
        <v>H</v>
      </c>
      <c r="Y263" s="241" t="str">
        <f t="shared" si="197"/>
        <v>-</v>
      </c>
      <c r="Z263" s="242" t="str">
        <f t="shared" si="191"/>
        <v>-</v>
      </c>
      <c r="AA263" s="251" t="str">
        <f t="shared" si="198"/>
        <v>-</v>
      </c>
    </row>
    <row r="264" spans="14:27" x14ac:dyDescent="0.25">
      <c r="N264" s="240" t="str">
        <f t="shared" si="187"/>
        <v>I</v>
      </c>
      <c r="O264" s="241">
        <f t="shared" si="188"/>
        <v>12</v>
      </c>
      <c r="P264" s="242">
        <f t="shared" si="189"/>
        <v>1200</v>
      </c>
      <c r="Q264" s="251">
        <f t="shared" si="192"/>
        <v>-1.4809671225639294</v>
      </c>
      <c r="S264" s="240" t="str">
        <f t="shared" si="193"/>
        <v>I</v>
      </c>
      <c r="T264" s="241">
        <f t="shared" si="194"/>
        <v>12</v>
      </c>
      <c r="U264" s="242">
        <f t="shared" si="190"/>
        <v>1200</v>
      </c>
      <c r="V264" s="257">
        <f t="shared" si="195"/>
        <v>-1.5552475284294696</v>
      </c>
      <c r="X264" s="240" t="str">
        <f t="shared" si="196"/>
        <v>I</v>
      </c>
      <c r="Y264" s="241" t="s">
        <v>187</v>
      </c>
      <c r="Z264" s="242" t="str">
        <f t="shared" si="191"/>
        <v>-</v>
      </c>
      <c r="AA264" s="251" t="str">
        <f t="shared" si="198"/>
        <v>-</v>
      </c>
    </row>
    <row r="265" spans="14:27" x14ac:dyDescent="0.25">
      <c r="N265" s="240" t="str">
        <f t="shared" si="187"/>
        <v>J</v>
      </c>
      <c r="O265" s="241" t="str">
        <f t="shared" si="188"/>
        <v>-</v>
      </c>
      <c r="P265" s="242" t="str">
        <f t="shared" si="189"/>
        <v>-</v>
      </c>
      <c r="Q265" s="251" t="str">
        <f t="shared" si="192"/>
        <v>-</v>
      </c>
      <c r="S265" s="240" t="str">
        <f t="shared" si="193"/>
        <v>J</v>
      </c>
      <c r="T265" s="241" t="str">
        <f t="shared" si="194"/>
        <v>-</v>
      </c>
      <c r="U265" s="242" t="str">
        <f t="shared" si="190"/>
        <v>-</v>
      </c>
      <c r="V265" s="251" t="str">
        <f t="shared" si="195"/>
        <v>-</v>
      </c>
      <c r="X265" s="240" t="str">
        <f t="shared" si="196"/>
        <v>J</v>
      </c>
      <c r="Y265" s="241" t="str">
        <f t="shared" si="197"/>
        <v>-</v>
      </c>
      <c r="Z265" s="242" t="str">
        <f t="shared" si="191"/>
        <v>-</v>
      </c>
      <c r="AA265" s="251" t="str">
        <f t="shared" si="198"/>
        <v>-</v>
      </c>
    </row>
    <row r="266" spans="14:27" x14ac:dyDescent="0.25">
      <c r="N266" s="240" t="str">
        <f t="shared" si="187"/>
        <v>K</v>
      </c>
      <c r="O266" s="241">
        <f t="shared" si="188"/>
        <v>49.99</v>
      </c>
      <c r="P266" s="242">
        <f t="shared" si="189"/>
        <v>4999</v>
      </c>
      <c r="Q266" s="251">
        <f t="shared" si="192"/>
        <v>-0.29479878946289967</v>
      </c>
      <c r="S266" s="240" t="str">
        <f t="shared" si="193"/>
        <v>K</v>
      </c>
      <c r="T266" s="241">
        <f t="shared" si="194"/>
        <v>49.99</v>
      </c>
      <c r="U266" s="242">
        <f t="shared" si="190"/>
        <v>4999</v>
      </c>
      <c r="V266" s="251">
        <f t="shared" si="195"/>
        <v>6.2476247243849186E-3</v>
      </c>
      <c r="X266" s="240" t="str">
        <f t="shared" si="196"/>
        <v>K</v>
      </c>
      <c r="Y266" s="241">
        <f t="shared" si="197"/>
        <v>49.99</v>
      </c>
      <c r="Z266" s="242">
        <f t="shared" si="191"/>
        <v>4999</v>
      </c>
      <c r="AA266" s="251">
        <f t="shared" si="198"/>
        <v>-0.67054429325827747</v>
      </c>
    </row>
    <row r="267" spans="14:27" x14ac:dyDescent="0.25">
      <c r="N267" s="240" t="str">
        <f t="shared" si="187"/>
        <v>L</v>
      </c>
      <c r="O267" s="241">
        <f t="shared" si="188"/>
        <v>54.900000000000006</v>
      </c>
      <c r="P267" s="242">
        <f t="shared" si="189"/>
        <v>5490.0000000000009</v>
      </c>
      <c r="Q267" s="251">
        <f t="shared" si="192"/>
        <v>-0.14149301121793872</v>
      </c>
      <c r="S267" s="240" t="str">
        <f t="shared" si="193"/>
        <v>L</v>
      </c>
      <c r="T267" s="241">
        <f t="shared" si="194"/>
        <v>54.900000000000006</v>
      </c>
      <c r="U267" s="242">
        <f t="shared" si="190"/>
        <v>5490.0000000000009</v>
      </c>
      <c r="V267" s="251">
        <f t="shared" si="195"/>
        <v>0.20806234443971633</v>
      </c>
      <c r="X267" s="240" t="str">
        <f t="shared" si="196"/>
        <v>L</v>
      </c>
      <c r="Y267" s="241">
        <f t="shared" si="197"/>
        <v>54.900000000000006</v>
      </c>
      <c r="Z267" s="242">
        <f t="shared" si="191"/>
        <v>5490.0000000000009</v>
      </c>
      <c r="AA267" s="251">
        <f t="shared" si="198"/>
        <v>-0.31681101580480997</v>
      </c>
    </row>
    <row r="268" spans="14:27" x14ac:dyDescent="0.25">
      <c r="N268" s="240" t="str">
        <f t="shared" si="187"/>
        <v>M</v>
      </c>
      <c r="O268" s="241">
        <f t="shared" si="188"/>
        <v>52.400000000000006</v>
      </c>
      <c r="P268" s="242">
        <f t="shared" si="189"/>
        <v>5240.0000000000009</v>
      </c>
      <c r="Q268" s="251">
        <f t="shared" si="192"/>
        <v>-0.21955094311455819</v>
      </c>
      <c r="S268" s="240" t="str">
        <f t="shared" si="193"/>
        <v>M</v>
      </c>
      <c r="T268" s="241">
        <f t="shared" si="194"/>
        <v>52.400000000000006</v>
      </c>
      <c r="U268" s="242">
        <f t="shared" si="190"/>
        <v>5240.0000000000009</v>
      </c>
      <c r="V268" s="251">
        <f t="shared" si="195"/>
        <v>0.10530535884127894</v>
      </c>
      <c r="X268" s="240" t="str">
        <f t="shared" si="196"/>
        <v>M</v>
      </c>
      <c r="Y268" s="241">
        <f t="shared" si="197"/>
        <v>52.400000000000006</v>
      </c>
      <c r="Z268" s="242">
        <f t="shared" si="191"/>
        <v>5240.0000000000009</v>
      </c>
      <c r="AA268" s="251">
        <f t="shared" si="198"/>
        <v>-0.4969196092128888</v>
      </c>
    </row>
    <row r="269" spans="14:27" x14ac:dyDescent="0.25">
      <c r="N269" s="240" t="str">
        <f t="shared" si="187"/>
        <v>N</v>
      </c>
      <c r="O269" s="241">
        <f t="shared" si="188"/>
        <v>107.4</v>
      </c>
      <c r="P269" s="242">
        <f t="shared" si="189"/>
        <v>10740</v>
      </c>
      <c r="Q269" s="257">
        <f t="shared" si="192"/>
        <v>1.49772355861107</v>
      </c>
      <c r="S269" s="240" t="str">
        <f t="shared" si="193"/>
        <v>N</v>
      </c>
      <c r="T269" s="241" t="s">
        <v>187</v>
      </c>
      <c r="U269" s="242" t="str">
        <f t="shared" si="190"/>
        <v>-</v>
      </c>
      <c r="V269" s="251" t="str">
        <f t="shared" si="195"/>
        <v>-</v>
      </c>
      <c r="X269" s="240" t="str">
        <f t="shared" si="196"/>
        <v>N</v>
      </c>
      <c r="Y269" s="241" t="s">
        <v>187</v>
      </c>
      <c r="Z269" s="242" t="str">
        <f t="shared" si="191"/>
        <v>-</v>
      </c>
      <c r="AA269" s="251" t="str">
        <f t="shared" si="198"/>
        <v>-</v>
      </c>
    </row>
    <row r="270" spans="14:27" x14ac:dyDescent="0.25">
      <c r="N270" s="240" t="str">
        <f t="shared" si="187"/>
        <v>O</v>
      </c>
      <c r="O270" s="241" t="str">
        <f t="shared" si="188"/>
        <v>-</v>
      </c>
      <c r="P270" s="242" t="str">
        <f t="shared" si="189"/>
        <v>-</v>
      </c>
      <c r="Q270" s="251" t="str">
        <f t="shared" si="192"/>
        <v>-</v>
      </c>
      <c r="S270" s="240" t="str">
        <f t="shared" si="193"/>
        <v>O</v>
      </c>
      <c r="T270" s="241" t="str">
        <f t="shared" si="194"/>
        <v>-</v>
      </c>
      <c r="U270" s="242" t="str">
        <f t="shared" si="190"/>
        <v>-</v>
      </c>
      <c r="V270" s="251" t="str">
        <f t="shared" si="195"/>
        <v>-</v>
      </c>
      <c r="X270" s="240" t="str">
        <f t="shared" si="196"/>
        <v>O</v>
      </c>
      <c r="Y270" s="241" t="str">
        <f t="shared" ref="Y270:Y278" si="199">T270</f>
        <v>-</v>
      </c>
      <c r="Z270" s="242" t="str">
        <f t="shared" si="191"/>
        <v>-</v>
      </c>
      <c r="AA270" s="251" t="str">
        <f t="shared" si="198"/>
        <v>-</v>
      </c>
    </row>
    <row r="271" spans="14:27" x14ac:dyDescent="0.25">
      <c r="N271" s="240" t="str">
        <f t="shared" si="187"/>
        <v>P</v>
      </c>
      <c r="O271" s="241" t="str">
        <f t="shared" si="188"/>
        <v>-</v>
      </c>
      <c r="P271" s="242" t="str">
        <f t="shared" si="189"/>
        <v>-</v>
      </c>
      <c r="Q271" s="251" t="str">
        <f t="shared" si="192"/>
        <v>-</v>
      </c>
      <c r="S271" s="240" t="str">
        <f t="shared" si="193"/>
        <v>P</v>
      </c>
      <c r="T271" s="241" t="str">
        <f t="shared" si="194"/>
        <v>-</v>
      </c>
      <c r="U271" s="242" t="str">
        <f t="shared" si="190"/>
        <v>-</v>
      </c>
      <c r="V271" s="251" t="str">
        <f t="shared" si="195"/>
        <v>-</v>
      </c>
      <c r="X271" s="240" t="str">
        <f t="shared" si="196"/>
        <v>P</v>
      </c>
      <c r="Y271" s="241" t="str">
        <f t="shared" si="199"/>
        <v>-</v>
      </c>
      <c r="Z271" s="242" t="str">
        <f t="shared" si="191"/>
        <v>-</v>
      </c>
      <c r="AA271" s="251" t="str">
        <f t="shared" si="198"/>
        <v>-</v>
      </c>
    </row>
    <row r="272" spans="14:27" x14ac:dyDescent="0.25">
      <c r="N272" s="240" t="str">
        <f t="shared" si="187"/>
        <v>Q</v>
      </c>
      <c r="O272" s="241" t="str">
        <f t="shared" si="188"/>
        <v>-</v>
      </c>
      <c r="P272" s="242" t="str">
        <f t="shared" si="189"/>
        <v>-</v>
      </c>
      <c r="Q272" s="251" t="str">
        <f t="shared" si="192"/>
        <v>-</v>
      </c>
      <c r="S272" s="240" t="str">
        <f t="shared" si="193"/>
        <v>Q</v>
      </c>
      <c r="T272" s="241" t="str">
        <f t="shared" si="194"/>
        <v>-</v>
      </c>
      <c r="U272" s="242" t="str">
        <f t="shared" si="190"/>
        <v>-</v>
      </c>
      <c r="V272" s="251" t="str">
        <f t="shared" si="195"/>
        <v>-</v>
      </c>
      <c r="X272" s="240" t="str">
        <f t="shared" si="196"/>
        <v>Q</v>
      </c>
      <c r="Y272" s="241" t="str">
        <f t="shared" si="199"/>
        <v>-</v>
      </c>
      <c r="Z272" s="242" t="str">
        <f t="shared" si="191"/>
        <v>-</v>
      </c>
      <c r="AA272" s="251" t="str">
        <f t="shared" si="198"/>
        <v>-</v>
      </c>
    </row>
    <row r="273" spans="14:37" x14ac:dyDescent="0.25">
      <c r="N273" s="240" t="str">
        <f t="shared" si="187"/>
        <v>R</v>
      </c>
      <c r="O273" s="241" t="str">
        <f t="shared" si="188"/>
        <v>-</v>
      </c>
      <c r="P273" s="242" t="str">
        <f t="shared" si="189"/>
        <v>-</v>
      </c>
      <c r="Q273" s="251" t="str">
        <f t="shared" si="192"/>
        <v>-</v>
      </c>
      <c r="S273" s="240" t="str">
        <f t="shared" si="193"/>
        <v>R</v>
      </c>
      <c r="T273" s="241" t="str">
        <f t="shared" si="194"/>
        <v>-</v>
      </c>
      <c r="U273" s="242" t="str">
        <f t="shared" si="190"/>
        <v>-</v>
      </c>
      <c r="V273" s="251" t="str">
        <f t="shared" si="195"/>
        <v>-</v>
      </c>
      <c r="X273" s="240" t="str">
        <f t="shared" si="196"/>
        <v>R</v>
      </c>
      <c r="Y273" s="241" t="str">
        <f t="shared" si="199"/>
        <v>-</v>
      </c>
      <c r="Z273" s="242" t="str">
        <f t="shared" si="191"/>
        <v>-</v>
      </c>
      <c r="AA273" s="251" t="str">
        <f t="shared" si="198"/>
        <v>-</v>
      </c>
    </row>
    <row r="274" spans="14:37" x14ac:dyDescent="0.25">
      <c r="N274" s="240" t="str">
        <f t="shared" si="187"/>
        <v>S</v>
      </c>
      <c r="O274" s="241" t="str">
        <f t="shared" si="188"/>
        <v>-</v>
      </c>
      <c r="P274" s="242" t="str">
        <f t="shared" si="189"/>
        <v>-</v>
      </c>
      <c r="Q274" s="251" t="str">
        <f t="shared" si="192"/>
        <v>-</v>
      </c>
      <c r="S274" s="240" t="str">
        <f t="shared" si="193"/>
        <v>S</v>
      </c>
      <c r="T274" s="241" t="str">
        <f t="shared" si="194"/>
        <v>-</v>
      </c>
      <c r="U274" s="242" t="str">
        <f t="shared" si="190"/>
        <v>-</v>
      </c>
      <c r="V274" s="251" t="str">
        <f t="shared" si="195"/>
        <v>-</v>
      </c>
      <c r="X274" s="240" t="str">
        <f t="shared" si="196"/>
        <v>S</v>
      </c>
      <c r="Y274" s="241" t="str">
        <f t="shared" si="199"/>
        <v>-</v>
      </c>
      <c r="Z274" s="242" t="str">
        <f t="shared" si="191"/>
        <v>-</v>
      </c>
      <c r="AA274" s="251" t="str">
        <f t="shared" si="198"/>
        <v>-</v>
      </c>
    </row>
    <row r="275" spans="14:37" x14ac:dyDescent="0.25">
      <c r="N275" s="240" t="str">
        <f t="shared" si="187"/>
        <v>OI</v>
      </c>
      <c r="O275" s="241">
        <f t="shared" si="188"/>
        <v>79.900000000000006</v>
      </c>
      <c r="P275" s="242">
        <f t="shared" si="189"/>
        <v>7990.0000000000009</v>
      </c>
      <c r="Q275" s="251">
        <f t="shared" si="192"/>
        <v>0.63908630774825603</v>
      </c>
      <c r="S275" s="240" t="str">
        <f t="shared" si="193"/>
        <v>OI</v>
      </c>
      <c r="T275" s="241">
        <f t="shared" si="194"/>
        <v>79.900000000000006</v>
      </c>
      <c r="U275" s="242">
        <f t="shared" si="190"/>
        <v>7990.0000000000009</v>
      </c>
      <c r="V275" s="251">
        <f t="shared" si="195"/>
        <v>1.2356322004240903</v>
      </c>
      <c r="X275" s="240" t="str">
        <f t="shared" si="196"/>
        <v>OI</v>
      </c>
      <c r="Y275" s="241">
        <f t="shared" si="199"/>
        <v>79.900000000000006</v>
      </c>
      <c r="Z275" s="242">
        <f t="shared" si="191"/>
        <v>7990.0000000000009</v>
      </c>
      <c r="AA275" s="251">
        <f t="shared" si="198"/>
        <v>1.4842749182759782</v>
      </c>
    </row>
    <row r="276" spans="14:37" x14ac:dyDescent="0.25">
      <c r="N276" s="240" t="str">
        <f t="shared" si="187"/>
        <v>CLARO</v>
      </c>
      <c r="O276" s="241" t="str">
        <f t="shared" si="188"/>
        <v>-</v>
      </c>
      <c r="P276" s="242" t="str">
        <f t="shared" si="189"/>
        <v>-</v>
      </c>
      <c r="Q276" s="251" t="str">
        <f t="shared" si="192"/>
        <v>-</v>
      </c>
      <c r="S276" s="240" t="str">
        <f t="shared" si="193"/>
        <v>CLARO</v>
      </c>
      <c r="T276" s="241" t="str">
        <f t="shared" si="194"/>
        <v>-</v>
      </c>
      <c r="U276" s="242" t="str">
        <f t="shared" si="190"/>
        <v>-</v>
      </c>
      <c r="V276" s="251" t="str">
        <f t="shared" si="195"/>
        <v>-</v>
      </c>
      <c r="X276" s="240" t="str">
        <f t="shared" si="196"/>
        <v>CLARO</v>
      </c>
      <c r="Y276" s="241" t="str">
        <f t="shared" si="199"/>
        <v>-</v>
      </c>
      <c r="Z276" s="242" t="str">
        <f t="shared" si="191"/>
        <v>-</v>
      </c>
      <c r="AA276" s="251" t="str">
        <f t="shared" si="198"/>
        <v>-</v>
      </c>
    </row>
    <row r="277" spans="14:37" x14ac:dyDescent="0.25">
      <c r="N277" s="240" t="str">
        <f t="shared" si="187"/>
        <v>TELEFONICA</v>
      </c>
      <c r="O277" s="241" t="str">
        <f t="shared" si="188"/>
        <v>-</v>
      </c>
      <c r="P277" s="242" t="str">
        <f t="shared" si="189"/>
        <v>-</v>
      </c>
      <c r="Q277" s="251" t="str">
        <f t="shared" si="192"/>
        <v>-</v>
      </c>
      <c r="S277" s="240" t="str">
        <f t="shared" si="193"/>
        <v>TELEFONICA</v>
      </c>
      <c r="T277" s="241" t="str">
        <f t="shared" si="194"/>
        <v>-</v>
      </c>
      <c r="U277" s="242" t="str">
        <f t="shared" si="190"/>
        <v>-</v>
      </c>
      <c r="V277" s="251" t="str">
        <f t="shared" si="195"/>
        <v>-</v>
      </c>
      <c r="X277" s="240" t="str">
        <f t="shared" si="196"/>
        <v>TELEFONICA</v>
      </c>
      <c r="Y277" s="241" t="str">
        <f t="shared" si="199"/>
        <v>-</v>
      </c>
      <c r="Z277" s="242" t="str">
        <f t="shared" si="191"/>
        <v>-</v>
      </c>
      <c r="AA277" s="251" t="str">
        <f t="shared" si="198"/>
        <v>-</v>
      </c>
    </row>
    <row r="278" spans="14:37" x14ac:dyDescent="0.25">
      <c r="N278" s="240" t="str">
        <f t="shared" si="187"/>
        <v>TIM</v>
      </c>
      <c r="O278" s="241" t="str">
        <f t="shared" si="188"/>
        <v>-</v>
      </c>
      <c r="P278" s="242" t="str">
        <f t="shared" si="189"/>
        <v>-</v>
      </c>
      <c r="Q278" s="251" t="str">
        <f t="shared" si="192"/>
        <v>-</v>
      </c>
      <c r="S278" s="240" t="str">
        <f t="shared" si="193"/>
        <v>TIM</v>
      </c>
      <c r="T278" s="241" t="str">
        <f t="shared" si="194"/>
        <v>-</v>
      </c>
      <c r="U278" s="242" t="str">
        <f t="shared" si="190"/>
        <v>-</v>
      </c>
      <c r="V278" s="251" t="str">
        <f t="shared" si="195"/>
        <v>-</v>
      </c>
      <c r="X278" s="240" t="str">
        <f t="shared" si="196"/>
        <v>TIM</v>
      </c>
      <c r="Y278" s="241" t="str">
        <f t="shared" si="199"/>
        <v>-</v>
      </c>
      <c r="Z278" s="242" t="str">
        <f t="shared" si="191"/>
        <v>-</v>
      </c>
      <c r="AA278" s="251" t="str">
        <f t="shared" si="198"/>
        <v>-</v>
      </c>
    </row>
    <row r="279" spans="14:37" ht="30" x14ac:dyDescent="0.25">
      <c r="N279" s="247" t="s">
        <v>193</v>
      </c>
      <c r="O279" s="262">
        <f>STDEV(P256:P278)/AVERAGE(P256:P278)</f>
        <v>0.53889612213296922</v>
      </c>
      <c r="P279" s="236"/>
      <c r="Q279" s="249"/>
      <c r="S279" s="247" t="s">
        <v>193</v>
      </c>
      <c r="T279" s="262">
        <f>STDEV(U256:U278)/AVERAGE(U256:U278)</f>
        <v>0.48816658345904129</v>
      </c>
      <c r="U279" s="236"/>
      <c r="V279" s="249"/>
      <c r="X279" s="314" t="s">
        <v>193</v>
      </c>
      <c r="Y279" s="315">
        <f>STDEV(Z256:Z278)/AVERAGE(Z256:Z278)</f>
        <v>0.23408263113863839</v>
      </c>
      <c r="Z279" s="236"/>
      <c r="AA279" s="249"/>
    </row>
    <row r="280" spans="14:37" ht="45" x14ac:dyDescent="0.25">
      <c r="X280" s="291" t="s">
        <v>240</v>
      </c>
      <c r="Y280" s="292">
        <f>AVERAGE(Y256:Y278)</f>
        <v>59.297500000000007</v>
      </c>
      <c r="Z280"/>
      <c r="AA280"/>
    </row>
    <row r="282" spans="14:37" ht="15.75" thickBot="1" x14ac:dyDescent="0.3">
      <c r="AH282" s="285"/>
      <c r="AI282" s="285"/>
      <c r="AJ282" s="285"/>
      <c r="AK282" s="285"/>
    </row>
    <row r="283" spans="14:37" ht="15.75" thickBot="1" x14ac:dyDescent="0.3">
      <c r="N283" s="400" t="s">
        <v>241</v>
      </c>
      <c r="O283" s="401"/>
      <c r="P283" s="401"/>
      <c r="Q283" s="402"/>
      <c r="S283" s="400" t="s">
        <v>242</v>
      </c>
      <c r="T283" s="401"/>
      <c r="U283" s="401"/>
      <c r="V283" s="402"/>
      <c r="X283" s="400" t="s">
        <v>243</v>
      </c>
      <c r="Y283" s="401"/>
      <c r="Z283" s="401"/>
      <c r="AA283" s="402"/>
      <c r="AC283" s="400" t="s">
        <v>244</v>
      </c>
      <c r="AD283" s="401"/>
      <c r="AE283" s="401"/>
      <c r="AF283" s="402"/>
      <c r="AH283" s="403"/>
      <c r="AI283" s="403"/>
      <c r="AJ283" s="403"/>
      <c r="AK283" s="403"/>
    </row>
    <row r="284" spans="14:37" x14ac:dyDescent="0.25">
      <c r="N284" s="237" t="s">
        <v>188</v>
      </c>
      <c r="O284" s="238" t="s">
        <v>189</v>
      </c>
      <c r="P284" s="238" t="s">
        <v>190</v>
      </c>
      <c r="Q284" s="239" t="s">
        <v>191</v>
      </c>
      <c r="S284" s="237" t="s">
        <v>188</v>
      </c>
      <c r="T284" s="238" t="s">
        <v>189</v>
      </c>
      <c r="U284" s="238" t="s">
        <v>190</v>
      </c>
      <c r="V284" s="239" t="s">
        <v>191</v>
      </c>
      <c r="X284" s="237" t="s">
        <v>188</v>
      </c>
      <c r="Y284" s="238" t="s">
        <v>189</v>
      </c>
      <c r="Z284" s="238" t="s">
        <v>190</v>
      </c>
      <c r="AA284" s="239" t="s">
        <v>191</v>
      </c>
      <c r="AC284" s="237" t="s">
        <v>188</v>
      </c>
      <c r="AD284" s="238" t="s">
        <v>189</v>
      </c>
      <c r="AE284" s="238" t="s">
        <v>190</v>
      </c>
      <c r="AF284" s="239" t="s">
        <v>191</v>
      </c>
      <c r="AH284" s="278"/>
      <c r="AI284" s="278"/>
      <c r="AJ284" s="278"/>
      <c r="AK284" s="278"/>
    </row>
    <row r="285" spans="14:37" x14ac:dyDescent="0.25">
      <c r="N285" s="240" t="str">
        <f t="shared" ref="N285:N313" si="200">$A2</f>
        <v>A</v>
      </c>
      <c r="O285" s="241">
        <f t="shared" ref="O285:O313" si="201">$K2</f>
        <v>239.95</v>
      </c>
      <c r="P285" s="242">
        <f>IFERROR(O285*100,"-")</f>
        <v>23995</v>
      </c>
      <c r="Q285" s="284">
        <f>IFERROR((P285-AVERAGE(P$285:P$313))/STDEV(P$285:P$313),"-")</f>
        <v>1.8574820629160678</v>
      </c>
      <c r="S285" s="240" t="str">
        <f t="shared" ref="S285:S313" si="202">$A2</f>
        <v>A</v>
      </c>
      <c r="T285" s="241" t="s">
        <v>187</v>
      </c>
      <c r="U285" s="242" t="str">
        <f t="shared" ref="U285:U313" si="203">IFERROR(T285*100,"-")</f>
        <v>-</v>
      </c>
      <c r="V285" s="242" t="str">
        <f>IFERROR((U285-AVERAGE(U$285:U$307))/STDEV(U$285:U$307),"-")</f>
        <v>-</v>
      </c>
      <c r="X285" s="240" t="str">
        <f t="shared" ref="X285:X313" si="204">$A2</f>
        <v>A</v>
      </c>
      <c r="Y285" s="241" t="s">
        <v>187</v>
      </c>
      <c r="Z285" s="242" t="str">
        <f t="shared" ref="Z285:Z313" si="205">IFERROR(Y285*100,"-")</f>
        <v>-</v>
      </c>
      <c r="AA285" s="242" t="str">
        <f>IFERROR((Z285-AVERAGE(Z$285:Z$307))/STDEV(Z$285:Z$307),"-")</f>
        <v>-</v>
      </c>
      <c r="AC285" s="240" t="str">
        <f t="shared" ref="AC285:AC313" si="206">$A2</f>
        <v>A</v>
      </c>
      <c r="AD285" s="241" t="s">
        <v>187</v>
      </c>
      <c r="AE285" s="242" t="str">
        <f t="shared" ref="AE285:AE313" si="207">IFERROR(AD285*100,"-")</f>
        <v>-</v>
      </c>
      <c r="AF285" s="242" t="str">
        <f>IFERROR((AE285-AVERAGE(AE$285:AE$307))/STDEV(AE$285:AE$307),"-")</f>
        <v>-</v>
      </c>
      <c r="AH285" s="133"/>
      <c r="AI285" s="279"/>
      <c r="AJ285" s="275"/>
      <c r="AK285" s="275"/>
    </row>
    <row r="286" spans="14:37" x14ac:dyDescent="0.25">
      <c r="N286" s="240" t="str">
        <f t="shared" si="200"/>
        <v>B</v>
      </c>
      <c r="O286" s="241">
        <f t="shared" si="201"/>
        <v>149.9</v>
      </c>
      <c r="P286" s="242">
        <f t="shared" ref="P286:P313" si="208">IFERROR(O286*100,"-")</f>
        <v>14990</v>
      </c>
      <c r="Q286" s="242">
        <f t="shared" ref="Q286:Q313" si="209">IFERROR((P286-AVERAGE(P$285:P$313))/STDEV(P$285:P$313),"-")</f>
        <v>0.5727103878451355</v>
      </c>
      <c r="S286" s="240" t="str">
        <f t="shared" si="202"/>
        <v>B</v>
      </c>
      <c r="T286" s="241">
        <f t="shared" ref="T286:T313" si="210">$K3</f>
        <v>149.9</v>
      </c>
      <c r="U286" s="242">
        <f t="shared" si="203"/>
        <v>14990</v>
      </c>
      <c r="V286" s="284">
        <f t="shared" ref="V286:V313" si="211">IFERROR((U286-AVERAGE(U$285:U$307))/STDEV(U$285:U$307),"-")</f>
        <v>1.2422250799304833</v>
      </c>
      <c r="X286" s="240" t="str">
        <f t="shared" si="204"/>
        <v>B</v>
      </c>
      <c r="Y286" s="241" t="s">
        <v>187</v>
      </c>
      <c r="Z286" s="242" t="str">
        <f t="shared" si="205"/>
        <v>-</v>
      </c>
      <c r="AA286" s="242" t="str">
        <f t="shared" ref="AA286:AA313" si="212">IFERROR((Z286-AVERAGE(Z$285:Z$307))/STDEV(Z$285:Z$307),"-")</f>
        <v>-</v>
      </c>
      <c r="AC286" s="240" t="str">
        <f t="shared" si="206"/>
        <v>B</v>
      </c>
      <c r="AD286" s="241" t="s">
        <v>187</v>
      </c>
      <c r="AE286" s="242" t="str">
        <f t="shared" si="207"/>
        <v>-</v>
      </c>
      <c r="AF286" s="242" t="str">
        <f t="shared" ref="AF286:AF313" si="213">IFERROR((AE286-AVERAGE(AE$285:AE$307))/STDEV(AE$285:AE$307),"-")</f>
        <v>-</v>
      </c>
      <c r="AH286" s="133"/>
      <c r="AI286" s="279"/>
      <c r="AJ286" s="275"/>
      <c r="AK286" s="275"/>
    </row>
    <row r="287" spans="14:37" x14ac:dyDescent="0.25">
      <c r="N287" s="240" t="str">
        <f t="shared" si="200"/>
        <v>C</v>
      </c>
      <c r="O287" s="241" t="str">
        <f t="shared" si="201"/>
        <v>-</v>
      </c>
      <c r="P287" s="242" t="str">
        <f t="shared" si="208"/>
        <v>-</v>
      </c>
      <c r="Q287" s="242" t="str">
        <f t="shared" si="209"/>
        <v>-</v>
      </c>
      <c r="S287" s="240" t="str">
        <f t="shared" si="202"/>
        <v>C</v>
      </c>
      <c r="T287" s="241" t="str">
        <f t="shared" si="210"/>
        <v>-</v>
      </c>
      <c r="U287" s="242" t="str">
        <f t="shared" si="203"/>
        <v>-</v>
      </c>
      <c r="V287" s="242" t="str">
        <f t="shared" si="211"/>
        <v>-</v>
      </c>
      <c r="X287" s="240" t="str">
        <f t="shared" si="204"/>
        <v>C</v>
      </c>
      <c r="Y287" s="241" t="str">
        <f t="shared" ref="Y287:Y313" si="214">$K4</f>
        <v>-</v>
      </c>
      <c r="Z287" s="242" t="str">
        <f t="shared" si="205"/>
        <v>-</v>
      </c>
      <c r="AA287" s="242" t="str">
        <f t="shared" si="212"/>
        <v>-</v>
      </c>
      <c r="AC287" s="240" t="str">
        <f t="shared" si="206"/>
        <v>C</v>
      </c>
      <c r="AD287" s="241" t="str">
        <f t="shared" ref="AD287:AD292" si="215">$K4</f>
        <v>-</v>
      </c>
      <c r="AE287" s="242" t="str">
        <f t="shared" si="207"/>
        <v>-</v>
      </c>
      <c r="AF287" s="242" t="str">
        <f t="shared" si="213"/>
        <v>-</v>
      </c>
      <c r="AH287" s="133"/>
      <c r="AI287" s="279"/>
      <c r="AJ287" s="275"/>
      <c r="AK287" s="275"/>
    </row>
    <row r="288" spans="14:37" x14ac:dyDescent="0.25">
      <c r="N288" s="240" t="str">
        <f t="shared" si="200"/>
        <v>D</v>
      </c>
      <c r="O288" s="241" t="str">
        <f t="shared" si="201"/>
        <v>-</v>
      </c>
      <c r="P288" s="242" t="str">
        <f t="shared" si="208"/>
        <v>-</v>
      </c>
      <c r="Q288" s="242" t="str">
        <f t="shared" si="209"/>
        <v>-</v>
      </c>
      <c r="S288" s="240" t="str">
        <f t="shared" si="202"/>
        <v>D</v>
      </c>
      <c r="T288" s="241" t="str">
        <f t="shared" si="210"/>
        <v>-</v>
      </c>
      <c r="U288" s="242" t="str">
        <f t="shared" si="203"/>
        <v>-</v>
      </c>
      <c r="V288" s="242" t="str">
        <f t="shared" si="211"/>
        <v>-</v>
      </c>
      <c r="X288" s="240" t="str">
        <f t="shared" si="204"/>
        <v>D</v>
      </c>
      <c r="Y288" s="241" t="str">
        <f t="shared" si="214"/>
        <v>-</v>
      </c>
      <c r="Z288" s="242" t="str">
        <f t="shared" si="205"/>
        <v>-</v>
      </c>
      <c r="AA288" s="242" t="str">
        <f t="shared" si="212"/>
        <v>-</v>
      </c>
      <c r="AC288" s="240" t="str">
        <f t="shared" si="206"/>
        <v>D</v>
      </c>
      <c r="AD288" s="241" t="str">
        <f t="shared" si="215"/>
        <v>-</v>
      </c>
      <c r="AE288" s="242" t="str">
        <f t="shared" si="207"/>
        <v>-</v>
      </c>
      <c r="AF288" s="242" t="str">
        <f t="shared" si="213"/>
        <v>-</v>
      </c>
      <c r="AH288" s="133"/>
      <c r="AI288" s="279"/>
      <c r="AJ288" s="275"/>
      <c r="AK288" s="275"/>
    </row>
    <row r="289" spans="14:37" x14ac:dyDescent="0.25">
      <c r="N289" s="240" t="str">
        <f t="shared" si="200"/>
        <v>E</v>
      </c>
      <c r="O289" s="241">
        <f t="shared" si="201"/>
        <v>90.52</v>
      </c>
      <c r="P289" s="242">
        <f t="shared" si="208"/>
        <v>9052</v>
      </c>
      <c r="Q289" s="242">
        <f t="shared" si="209"/>
        <v>-0.27448275003062178</v>
      </c>
      <c r="S289" s="240" t="str">
        <f t="shared" si="202"/>
        <v>E</v>
      </c>
      <c r="T289" s="241">
        <f t="shared" si="210"/>
        <v>90.52</v>
      </c>
      <c r="U289" s="242">
        <f t="shared" si="203"/>
        <v>9052</v>
      </c>
      <c r="V289" s="242">
        <f t="shared" si="211"/>
        <v>3.5522337385788437E-2</v>
      </c>
      <c r="X289" s="240" t="str">
        <f t="shared" si="204"/>
        <v>E</v>
      </c>
      <c r="Y289" s="241">
        <f t="shared" si="214"/>
        <v>90.52</v>
      </c>
      <c r="Z289" s="242">
        <f t="shared" si="205"/>
        <v>9052</v>
      </c>
      <c r="AA289" s="242">
        <f t="shared" si="212"/>
        <v>0.41651942505553546</v>
      </c>
      <c r="AC289" s="240" t="str">
        <f t="shared" si="206"/>
        <v>E</v>
      </c>
      <c r="AD289" s="241">
        <f t="shared" si="215"/>
        <v>90.52</v>
      </c>
      <c r="AE289" s="242">
        <f t="shared" si="207"/>
        <v>9052</v>
      </c>
      <c r="AF289" s="242">
        <f t="shared" si="213"/>
        <v>-0.5265068699825689</v>
      </c>
      <c r="AH289" s="133"/>
      <c r="AI289" s="279"/>
      <c r="AJ289" s="275"/>
      <c r="AK289" s="275"/>
    </row>
    <row r="290" spans="14:37" x14ac:dyDescent="0.25">
      <c r="N290" s="240" t="str">
        <f t="shared" si="200"/>
        <v>F</v>
      </c>
      <c r="O290" s="241" t="str">
        <f t="shared" si="201"/>
        <v>-</v>
      </c>
      <c r="P290" s="242" t="str">
        <f t="shared" si="208"/>
        <v>-</v>
      </c>
      <c r="Q290" s="242" t="str">
        <f t="shared" si="209"/>
        <v>-</v>
      </c>
      <c r="S290" s="240" t="str">
        <f t="shared" si="202"/>
        <v>F</v>
      </c>
      <c r="T290" s="241" t="str">
        <f t="shared" si="210"/>
        <v>-</v>
      </c>
      <c r="U290" s="242" t="str">
        <f t="shared" si="203"/>
        <v>-</v>
      </c>
      <c r="V290" s="242" t="str">
        <f t="shared" si="211"/>
        <v>-</v>
      </c>
      <c r="X290" s="240" t="str">
        <f t="shared" si="204"/>
        <v>F</v>
      </c>
      <c r="Y290" s="241" t="str">
        <f t="shared" si="214"/>
        <v>-</v>
      </c>
      <c r="Z290" s="242" t="str">
        <f t="shared" si="205"/>
        <v>-</v>
      </c>
      <c r="AA290" s="242" t="str">
        <f t="shared" si="212"/>
        <v>-</v>
      </c>
      <c r="AC290" s="240" t="str">
        <f t="shared" si="206"/>
        <v>F</v>
      </c>
      <c r="AD290" s="241" t="str">
        <f t="shared" si="215"/>
        <v>-</v>
      </c>
      <c r="AE290" s="242" t="str">
        <f t="shared" si="207"/>
        <v>-</v>
      </c>
      <c r="AF290" s="242" t="str">
        <f t="shared" si="213"/>
        <v>-</v>
      </c>
      <c r="AH290" s="133"/>
      <c r="AI290" s="279"/>
      <c r="AJ290" s="275"/>
      <c r="AK290" s="275"/>
    </row>
    <row r="291" spans="14:37" x14ac:dyDescent="0.25">
      <c r="N291" s="240" t="str">
        <f t="shared" si="200"/>
        <v>G</v>
      </c>
      <c r="O291" s="241">
        <f t="shared" si="201"/>
        <v>100.91</v>
      </c>
      <c r="P291" s="242">
        <f t="shared" si="208"/>
        <v>10091</v>
      </c>
      <c r="Q291" s="242">
        <f t="shared" si="209"/>
        <v>-0.12624535187418665</v>
      </c>
      <c r="S291" s="240" t="str">
        <f t="shared" si="202"/>
        <v>G</v>
      </c>
      <c r="T291" s="241">
        <f t="shared" si="210"/>
        <v>100.91</v>
      </c>
      <c r="U291" s="242">
        <f t="shared" si="203"/>
        <v>10091</v>
      </c>
      <c r="V291" s="242">
        <f t="shared" si="211"/>
        <v>0.24666483477614509</v>
      </c>
      <c r="X291" s="240" t="str">
        <f t="shared" si="204"/>
        <v>G</v>
      </c>
      <c r="Y291" s="241">
        <f t="shared" si="214"/>
        <v>100.91</v>
      </c>
      <c r="Z291" s="242">
        <f t="shared" si="205"/>
        <v>10091</v>
      </c>
      <c r="AA291" s="242">
        <f t="shared" si="212"/>
        <v>0.67063785290797306</v>
      </c>
      <c r="AC291" s="240" t="str">
        <f t="shared" si="206"/>
        <v>G</v>
      </c>
      <c r="AD291" s="241">
        <f t="shared" si="215"/>
        <v>100.91</v>
      </c>
      <c r="AE291" s="242">
        <f t="shared" si="207"/>
        <v>10091</v>
      </c>
      <c r="AF291" s="242">
        <f t="shared" si="213"/>
        <v>1.1532494388563976</v>
      </c>
      <c r="AH291" s="133"/>
      <c r="AI291" s="279"/>
      <c r="AJ291" s="275"/>
      <c r="AK291" s="275"/>
    </row>
    <row r="292" spans="14:37" x14ac:dyDescent="0.25">
      <c r="N292" s="240" t="str">
        <f t="shared" si="200"/>
        <v>H</v>
      </c>
      <c r="O292" s="241" t="str">
        <f t="shared" si="201"/>
        <v>-</v>
      </c>
      <c r="P292" s="242" t="str">
        <f t="shared" si="208"/>
        <v>-</v>
      </c>
      <c r="Q292" s="242" t="str">
        <f t="shared" si="209"/>
        <v>-</v>
      </c>
      <c r="S292" s="240" t="str">
        <f t="shared" si="202"/>
        <v>H</v>
      </c>
      <c r="T292" s="241" t="str">
        <f t="shared" si="210"/>
        <v>-</v>
      </c>
      <c r="U292" s="242" t="str">
        <f t="shared" si="203"/>
        <v>-</v>
      </c>
      <c r="V292" s="242" t="str">
        <f t="shared" si="211"/>
        <v>-</v>
      </c>
      <c r="X292" s="240" t="str">
        <f t="shared" si="204"/>
        <v>H</v>
      </c>
      <c r="Y292" s="241" t="str">
        <f t="shared" si="214"/>
        <v>-</v>
      </c>
      <c r="Z292" s="242" t="str">
        <f t="shared" si="205"/>
        <v>-</v>
      </c>
      <c r="AA292" s="242" t="str">
        <f t="shared" si="212"/>
        <v>-</v>
      </c>
      <c r="AC292" s="240" t="str">
        <f t="shared" si="206"/>
        <v>H</v>
      </c>
      <c r="AD292" s="241" t="str">
        <f t="shared" si="215"/>
        <v>-</v>
      </c>
      <c r="AE292" s="242" t="str">
        <f t="shared" si="207"/>
        <v>-</v>
      </c>
      <c r="AF292" s="242" t="str">
        <f t="shared" si="213"/>
        <v>-</v>
      </c>
      <c r="AH292" s="133"/>
      <c r="AI292" s="279"/>
      <c r="AJ292" s="275"/>
      <c r="AK292" s="275"/>
    </row>
    <row r="293" spans="14:37" x14ac:dyDescent="0.25">
      <c r="N293" s="240" t="str">
        <f t="shared" si="200"/>
        <v>I</v>
      </c>
      <c r="O293" s="241">
        <f t="shared" si="201"/>
        <v>12.63</v>
      </c>
      <c r="P293" s="242">
        <f t="shared" si="208"/>
        <v>1263</v>
      </c>
      <c r="Q293" s="242">
        <f t="shared" si="209"/>
        <v>-1.3857638801946963</v>
      </c>
      <c r="S293" s="240" t="str">
        <f t="shared" si="202"/>
        <v>I</v>
      </c>
      <c r="T293" s="241">
        <f t="shared" si="210"/>
        <v>12.63</v>
      </c>
      <c r="U293" s="242">
        <f t="shared" si="203"/>
        <v>1263</v>
      </c>
      <c r="V293" s="242">
        <f t="shared" si="211"/>
        <v>-1.5473351334260383</v>
      </c>
      <c r="X293" s="240" t="str">
        <f t="shared" si="204"/>
        <v>I</v>
      </c>
      <c r="Y293" s="241">
        <f t="shared" si="214"/>
        <v>12.63</v>
      </c>
      <c r="Z293" s="242">
        <f t="shared" si="205"/>
        <v>1263</v>
      </c>
      <c r="AA293" s="284">
        <f t="shared" si="212"/>
        <v>-1.4885127544850199</v>
      </c>
      <c r="AC293" s="240" t="str">
        <f t="shared" si="206"/>
        <v>I</v>
      </c>
      <c r="AD293" s="241" t="s">
        <v>187</v>
      </c>
      <c r="AE293" s="242" t="str">
        <f t="shared" si="207"/>
        <v>-</v>
      </c>
      <c r="AF293" s="242" t="str">
        <f t="shared" si="213"/>
        <v>-</v>
      </c>
      <c r="AH293" s="133"/>
      <c r="AI293" s="279"/>
      <c r="AJ293" s="275"/>
      <c r="AK293" s="275"/>
    </row>
    <row r="294" spans="14:37" x14ac:dyDescent="0.25">
      <c r="N294" s="240" t="str">
        <f t="shared" si="200"/>
        <v>J</v>
      </c>
      <c r="O294" s="241" t="str">
        <f t="shared" si="201"/>
        <v>-</v>
      </c>
      <c r="P294" s="242" t="str">
        <f t="shared" si="208"/>
        <v>-</v>
      </c>
      <c r="Q294" s="242" t="str">
        <f t="shared" si="209"/>
        <v>-</v>
      </c>
      <c r="S294" s="240" t="str">
        <f t="shared" si="202"/>
        <v>J</v>
      </c>
      <c r="T294" s="241" t="str">
        <f t="shared" si="210"/>
        <v>-</v>
      </c>
      <c r="U294" s="242" t="str">
        <f t="shared" si="203"/>
        <v>-</v>
      </c>
      <c r="V294" s="242" t="str">
        <f t="shared" si="211"/>
        <v>-</v>
      </c>
      <c r="X294" s="240" t="str">
        <f t="shared" si="204"/>
        <v>J</v>
      </c>
      <c r="Y294" s="241" t="str">
        <f t="shared" si="214"/>
        <v>-</v>
      </c>
      <c r="Z294" s="242" t="str">
        <f t="shared" si="205"/>
        <v>-</v>
      </c>
      <c r="AA294" s="242" t="str">
        <f t="shared" si="212"/>
        <v>-</v>
      </c>
      <c r="AC294" s="240" t="str">
        <f t="shared" si="206"/>
        <v>J</v>
      </c>
      <c r="AD294" s="241" t="str">
        <f t="shared" ref="AD294:AD313" si="216">$K11</f>
        <v>-</v>
      </c>
      <c r="AE294" s="242" t="str">
        <f t="shared" si="207"/>
        <v>-</v>
      </c>
      <c r="AF294" s="242" t="str">
        <f t="shared" si="213"/>
        <v>-</v>
      </c>
      <c r="AH294" s="133"/>
      <c r="AI294" s="279"/>
      <c r="AJ294" s="275"/>
      <c r="AK294" s="275"/>
    </row>
    <row r="295" spans="14:37" x14ac:dyDescent="0.25">
      <c r="N295" s="240" t="str">
        <f t="shared" si="200"/>
        <v>K</v>
      </c>
      <c r="O295" s="241" t="str">
        <f t="shared" si="201"/>
        <v>-</v>
      </c>
      <c r="P295" s="242" t="str">
        <f t="shared" si="208"/>
        <v>-</v>
      </c>
      <c r="Q295" s="242" t="str">
        <f t="shared" si="209"/>
        <v>-</v>
      </c>
      <c r="S295" s="240" t="str">
        <f t="shared" si="202"/>
        <v>K</v>
      </c>
      <c r="T295" s="241" t="str">
        <f t="shared" si="210"/>
        <v>-</v>
      </c>
      <c r="U295" s="242" t="str">
        <f t="shared" si="203"/>
        <v>-</v>
      </c>
      <c r="V295" s="242" t="str">
        <f t="shared" si="211"/>
        <v>-</v>
      </c>
      <c r="X295" s="240" t="str">
        <f t="shared" si="204"/>
        <v>K</v>
      </c>
      <c r="Y295" s="241" t="str">
        <f t="shared" si="214"/>
        <v>-</v>
      </c>
      <c r="Z295" s="242" t="str">
        <f t="shared" si="205"/>
        <v>-</v>
      </c>
      <c r="AA295" s="242" t="str">
        <f t="shared" si="212"/>
        <v>-</v>
      </c>
      <c r="AC295" s="240" t="str">
        <f t="shared" si="206"/>
        <v>K</v>
      </c>
      <c r="AD295" s="241" t="str">
        <f t="shared" si="216"/>
        <v>-</v>
      </c>
      <c r="AE295" s="242" t="str">
        <f t="shared" si="207"/>
        <v>-</v>
      </c>
      <c r="AF295" s="242" t="str">
        <f t="shared" si="213"/>
        <v>-</v>
      </c>
      <c r="AH295" s="133"/>
      <c r="AI295" s="279"/>
      <c r="AJ295" s="275"/>
      <c r="AK295" s="275"/>
    </row>
    <row r="296" spans="14:37" x14ac:dyDescent="0.25">
      <c r="N296" s="240" t="str">
        <f t="shared" si="200"/>
        <v>L</v>
      </c>
      <c r="O296" s="241" t="str">
        <f t="shared" si="201"/>
        <v>-</v>
      </c>
      <c r="P296" s="242" t="str">
        <f t="shared" si="208"/>
        <v>-</v>
      </c>
      <c r="Q296" s="242" t="str">
        <f t="shared" si="209"/>
        <v>-</v>
      </c>
      <c r="S296" s="240" t="str">
        <f t="shared" si="202"/>
        <v>L</v>
      </c>
      <c r="T296" s="241" t="str">
        <f t="shared" si="210"/>
        <v>-</v>
      </c>
      <c r="U296" s="242" t="str">
        <f t="shared" si="203"/>
        <v>-</v>
      </c>
      <c r="V296" s="242" t="str">
        <f t="shared" si="211"/>
        <v>-</v>
      </c>
      <c r="X296" s="240" t="str">
        <f t="shared" si="204"/>
        <v>L</v>
      </c>
      <c r="Y296" s="241" t="str">
        <f t="shared" si="214"/>
        <v>-</v>
      </c>
      <c r="Z296" s="242" t="str">
        <f t="shared" si="205"/>
        <v>-</v>
      </c>
      <c r="AA296" s="242" t="str">
        <f t="shared" si="212"/>
        <v>-</v>
      </c>
      <c r="AC296" s="240" t="str">
        <f t="shared" si="206"/>
        <v>L</v>
      </c>
      <c r="AD296" s="241" t="str">
        <f t="shared" si="216"/>
        <v>-</v>
      </c>
      <c r="AE296" s="242" t="str">
        <f t="shared" si="207"/>
        <v>-</v>
      </c>
      <c r="AF296" s="242" t="str">
        <f t="shared" si="213"/>
        <v>-</v>
      </c>
      <c r="AH296" s="133"/>
      <c r="AI296" s="279"/>
      <c r="AJ296" s="275"/>
      <c r="AK296" s="275"/>
    </row>
    <row r="297" spans="14:37" x14ac:dyDescent="0.25">
      <c r="N297" s="240" t="str">
        <f t="shared" si="200"/>
        <v>M</v>
      </c>
      <c r="O297" s="241" t="str">
        <f t="shared" si="201"/>
        <v>-</v>
      </c>
      <c r="P297" s="242" t="str">
        <f t="shared" si="208"/>
        <v>-</v>
      </c>
      <c r="Q297" s="242" t="str">
        <f t="shared" si="209"/>
        <v>-</v>
      </c>
      <c r="S297" s="240" t="str">
        <f t="shared" si="202"/>
        <v>M</v>
      </c>
      <c r="T297" s="241" t="str">
        <f t="shared" si="210"/>
        <v>-</v>
      </c>
      <c r="U297" s="242" t="str">
        <f t="shared" si="203"/>
        <v>-</v>
      </c>
      <c r="V297" s="242" t="str">
        <f t="shared" si="211"/>
        <v>-</v>
      </c>
      <c r="X297" s="240" t="str">
        <f t="shared" si="204"/>
        <v>M</v>
      </c>
      <c r="Y297" s="241" t="str">
        <f t="shared" si="214"/>
        <v>-</v>
      </c>
      <c r="Z297" s="242" t="str">
        <f t="shared" si="205"/>
        <v>-</v>
      </c>
      <c r="AA297" s="242" t="str">
        <f t="shared" si="212"/>
        <v>-</v>
      </c>
      <c r="AC297" s="240" t="str">
        <f t="shared" si="206"/>
        <v>M</v>
      </c>
      <c r="AD297" s="241" t="str">
        <f t="shared" si="216"/>
        <v>-</v>
      </c>
      <c r="AE297" s="242" t="str">
        <f t="shared" si="207"/>
        <v>-</v>
      </c>
      <c r="AF297" s="242" t="str">
        <f t="shared" si="213"/>
        <v>-</v>
      </c>
      <c r="AH297" s="133"/>
      <c r="AI297" s="279"/>
      <c r="AJ297" s="275"/>
      <c r="AK297" s="275"/>
    </row>
    <row r="298" spans="14:37" x14ac:dyDescent="0.25">
      <c r="N298" s="240" t="str">
        <f t="shared" si="200"/>
        <v>N</v>
      </c>
      <c r="O298" s="241" t="str">
        <f t="shared" si="201"/>
        <v>-</v>
      </c>
      <c r="P298" s="242" t="str">
        <f t="shared" si="208"/>
        <v>-</v>
      </c>
      <c r="Q298" s="242" t="str">
        <f t="shared" si="209"/>
        <v>-</v>
      </c>
      <c r="S298" s="240" t="str">
        <f t="shared" si="202"/>
        <v>N</v>
      </c>
      <c r="T298" s="241" t="str">
        <f t="shared" si="210"/>
        <v>-</v>
      </c>
      <c r="U298" s="242" t="str">
        <f t="shared" si="203"/>
        <v>-</v>
      </c>
      <c r="V298" s="242" t="str">
        <f t="shared" si="211"/>
        <v>-</v>
      </c>
      <c r="X298" s="240" t="str">
        <f t="shared" si="204"/>
        <v>N</v>
      </c>
      <c r="Y298" s="241" t="str">
        <f t="shared" si="214"/>
        <v>-</v>
      </c>
      <c r="Z298" s="242" t="str">
        <f t="shared" si="205"/>
        <v>-</v>
      </c>
      <c r="AA298" s="242" t="str">
        <f t="shared" si="212"/>
        <v>-</v>
      </c>
      <c r="AC298" s="240" t="str">
        <f t="shared" si="206"/>
        <v>N</v>
      </c>
      <c r="AD298" s="241" t="str">
        <f t="shared" si="216"/>
        <v>-</v>
      </c>
      <c r="AE298" s="242" t="str">
        <f t="shared" si="207"/>
        <v>-</v>
      </c>
      <c r="AF298" s="242" t="str">
        <f t="shared" si="213"/>
        <v>-</v>
      </c>
      <c r="AH298" s="133"/>
      <c r="AI298" s="279"/>
      <c r="AJ298" s="275"/>
      <c r="AK298" s="275"/>
    </row>
    <row r="299" spans="14:37" x14ac:dyDescent="0.25">
      <c r="N299" s="240" t="str">
        <f t="shared" si="200"/>
        <v>O</v>
      </c>
      <c r="O299" s="241" t="str">
        <f t="shared" si="201"/>
        <v>-</v>
      </c>
      <c r="P299" s="242" t="str">
        <f t="shared" si="208"/>
        <v>-</v>
      </c>
      <c r="Q299" s="242" t="str">
        <f t="shared" si="209"/>
        <v>-</v>
      </c>
      <c r="S299" s="240" t="str">
        <f t="shared" si="202"/>
        <v>O</v>
      </c>
      <c r="T299" s="241" t="str">
        <f t="shared" si="210"/>
        <v>-</v>
      </c>
      <c r="U299" s="242" t="str">
        <f t="shared" si="203"/>
        <v>-</v>
      </c>
      <c r="V299" s="242" t="str">
        <f t="shared" si="211"/>
        <v>-</v>
      </c>
      <c r="X299" s="240" t="str">
        <f t="shared" si="204"/>
        <v>O</v>
      </c>
      <c r="Y299" s="241" t="str">
        <f t="shared" si="214"/>
        <v>-</v>
      </c>
      <c r="Z299" s="242" t="str">
        <f t="shared" si="205"/>
        <v>-</v>
      </c>
      <c r="AA299" s="242" t="str">
        <f t="shared" si="212"/>
        <v>-</v>
      </c>
      <c r="AC299" s="240" t="str">
        <f t="shared" si="206"/>
        <v>O</v>
      </c>
      <c r="AD299" s="241" t="str">
        <f t="shared" si="216"/>
        <v>-</v>
      </c>
      <c r="AE299" s="242" t="str">
        <f t="shared" si="207"/>
        <v>-</v>
      </c>
      <c r="AF299" s="242" t="str">
        <f t="shared" si="213"/>
        <v>-</v>
      </c>
      <c r="AH299" s="133"/>
      <c r="AI299" s="279"/>
      <c r="AJ299" s="275"/>
      <c r="AK299" s="275"/>
    </row>
    <row r="300" spans="14:37" x14ac:dyDescent="0.25">
      <c r="N300" s="240" t="str">
        <f t="shared" si="200"/>
        <v>P</v>
      </c>
      <c r="O300" s="241" t="str">
        <f t="shared" si="201"/>
        <v>-</v>
      </c>
      <c r="P300" s="242" t="str">
        <f t="shared" si="208"/>
        <v>-</v>
      </c>
      <c r="Q300" s="242" t="str">
        <f t="shared" si="209"/>
        <v>-</v>
      </c>
      <c r="S300" s="240" t="str">
        <f t="shared" si="202"/>
        <v>P</v>
      </c>
      <c r="T300" s="241" t="str">
        <f t="shared" si="210"/>
        <v>-</v>
      </c>
      <c r="U300" s="242" t="str">
        <f t="shared" si="203"/>
        <v>-</v>
      </c>
      <c r="V300" s="242" t="str">
        <f t="shared" si="211"/>
        <v>-</v>
      </c>
      <c r="X300" s="240" t="str">
        <f t="shared" si="204"/>
        <v>P</v>
      </c>
      <c r="Y300" s="241" t="str">
        <f t="shared" si="214"/>
        <v>-</v>
      </c>
      <c r="Z300" s="242" t="str">
        <f t="shared" si="205"/>
        <v>-</v>
      </c>
      <c r="AA300" s="242" t="str">
        <f t="shared" si="212"/>
        <v>-</v>
      </c>
      <c r="AC300" s="240" t="str">
        <f t="shared" si="206"/>
        <v>P</v>
      </c>
      <c r="AD300" s="241" t="str">
        <f t="shared" si="216"/>
        <v>-</v>
      </c>
      <c r="AE300" s="242" t="str">
        <f t="shared" si="207"/>
        <v>-</v>
      </c>
      <c r="AF300" s="242" t="str">
        <f t="shared" si="213"/>
        <v>-</v>
      </c>
      <c r="AH300" s="133"/>
      <c r="AI300" s="279"/>
      <c r="AJ300" s="275"/>
      <c r="AK300" s="275"/>
    </row>
    <row r="301" spans="14:37" x14ac:dyDescent="0.25">
      <c r="N301" s="240" t="str">
        <f t="shared" si="200"/>
        <v>Q</v>
      </c>
      <c r="O301" s="241" t="str">
        <f t="shared" si="201"/>
        <v>-</v>
      </c>
      <c r="P301" s="242" t="str">
        <f t="shared" si="208"/>
        <v>-</v>
      </c>
      <c r="Q301" s="242" t="str">
        <f t="shared" si="209"/>
        <v>-</v>
      </c>
      <c r="S301" s="240" t="str">
        <f t="shared" si="202"/>
        <v>Q</v>
      </c>
      <c r="T301" s="241" t="str">
        <f t="shared" si="210"/>
        <v>-</v>
      </c>
      <c r="U301" s="242" t="str">
        <f t="shared" si="203"/>
        <v>-</v>
      </c>
      <c r="V301" s="242" t="str">
        <f t="shared" si="211"/>
        <v>-</v>
      </c>
      <c r="X301" s="240" t="str">
        <f t="shared" si="204"/>
        <v>Q</v>
      </c>
      <c r="Y301" s="241" t="str">
        <f t="shared" si="214"/>
        <v>-</v>
      </c>
      <c r="Z301" s="242" t="str">
        <f t="shared" si="205"/>
        <v>-</v>
      </c>
      <c r="AA301" s="242" t="str">
        <f t="shared" si="212"/>
        <v>-</v>
      </c>
      <c r="AC301" s="240" t="str">
        <f t="shared" si="206"/>
        <v>Q</v>
      </c>
      <c r="AD301" s="241" t="str">
        <f t="shared" si="216"/>
        <v>-</v>
      </c>
      <c r="AE301" s="242" t="str">
        <f t="shared" si="207"/>
        <v>-</v>
      </c>
      <c r="AF301" s="242" t="str">
        <f t="shared" si="213"/>
        <v>-</v>
      </c>
      <c r="AH301" s="133"/>
      <c r="AI301" s="279"/>
      <c r="AJ301" s="275"/>
      <c r="AK301" s="275"/>
    </row>
    <row r="302" spans="14:37" x14ac:dyDescent="0.25">
      <c r="N302" s="240" t="str">
        <f t="shared" si="200"/>
        <v>R</v>
      </c>
      <c r="O302" s="241" t="str">
        <f t="shared" si="201"/>
        <v>-</v>
      </c>
      <c r="P302" s="242" t="str">
        <f t="shared" si="208"/>
        <v>-</v>
      </c>
      <c r="Q302" s="242" t="str">
        <f t="shared" si="209"/>
        <v>-</v>
      </c>
      <c r="S302" s="240" t="str">
        <f t="shared" si="202"/>
        <v>R</v>
      </c>
      <c r="T302" s="241" t="str">
        <f t="shared" si="210"/>
        <v>-</v>
      </c>
      <c r="U302" s="242" t="str">
        <f t="shared" si="203"/>
        <v>-</v>
      </c>
      <c r="V302" s="242" t="str">
        <f t="shared" si="211"/>
        <v>-</v>
      </c>
      <c r="X302" s="240" t="str">
        <f t="shared" si="204"/>
        <v>R</v>
      </c>
      <c r="Y302" s="241" t="str">
        <f t="shared" si="214"/>
        <v>-</v>
      </c>
      <c r="Z302" s="242" t="str">
        <f t="shared" si="205"/>
        <v>-</v>
      </c>
      <c r="AA302" s="242" t="str">
        <f t="shared" si="212"/>
        <v>-</v>
      </c>
      <c r="AC302" s="240" t="str">
        <f t="shared" si="206"/>
        <v>R</v>
      </c>
      <c r="AD302" s="241" t="str">
        <f t="shared" si="216"/>
        <v>-</v>
      </c>
      <c r="AE302" s="242" t="str">
        <f t="shared" si="207"/>
        <v>-</v>
      </c>
      <c r="AF302" s="242" t="str">
        <f t="shared" si="213"/>
        <v>-</v>
      </c>
      <c r="AH302" s="133"/>
      <c r="AI302" s="279"/>
      <c r="AJ302" s="275"/>
      <c r="AK302" s="275"/>
    </row>
    <row r="303" spans="14:37" x14ac:dyDescent="0.25">
      <c r="N303" s="240" t="str">
        <f t="shared" si="200"/>
        <v>S</v>
      </c>
      <c r="O303" s="241" t="str">
        <f t="shared" si="201"/>
        <v>-</v>
      </c>
      <c r="P303" s="242" t="str">
        <f t="shared" si="208"/>
        <v>-</v>
      </c>
      <c r="Q303" s="242" t="str">
        <f t="shared" si="209"/>
        <v>-</v>
      </c>
      <c r="S303" s="240" t="str">
        <f t="shared" si="202"/>
        <v>S</v>
      </c>
      <c r="T303" s="241" t="str">
        <f t="shared" si="210"/>
        <v>-</v>
      </c>
      <c r="U303" s="242" t="str">
        <f t="shared" si="203"/>
        <v>-</v>
      </c>
      <c r="V303" s="242" t="str">
        <f t="shared" si="211"/>
        <v>-</v>
      </c>
      <c r="X303" s="240" t="str">
        <f t="shared" si="204"/>
        <v>S</v>
      </c>
      <c r="Y303" s="241" t="str">
        <f t="shared" si="214"/>
        <v>-</v>
      </c>
      <c r="Z303" s="242" t="str">
        <f t="shared" si="205"/>
        <v>-</v>
      </c>
      <c r="AA303" s="242" t="str">
        <f t="shared" si="212"/>
        <v>-</v>
      </c>
      <c r="AC303" s="240" t="str">
        <f t="shared" si="206"/>
        <v>S</v>
      </c>
      <c r="AD303" s="241" t="str">
        <f t="shared" si="216"/>
        <v>-</v>
      </c>
      <c r="AE303" s="242" t="str">
        <f t="shared" si="207"/>
        <v>-</v>
      </c>
      <c r="AF303" s="242" t="str">
        <f t="shared" si="213"/>
        <v>-</v>
      </c>
      <c r="AH303" s="133"/>
      <c r="AI303" s="279"/>
      <c r="AJ303" s="275"/>
      <c r="AK303" s="275"/>
    </row>
    <row r="304" spans="14:37" x14ac:dyDescent="0.25">
      <c r="N304" s="240" t="str">
        <f t="shared" si="200"/>
        <v>OI</v>
      </c>
      <c r="O304" s="241" t="str">
        <f t="shared" si="201"/>
        <v>-</v>
      </c>
      <c r="P304" s="242" t="str">
        <f t="shared" si="208"/>
        <v>-</v>
      </c>
      <c r="Q304" s="242" t="str">
        <f t="shared" si="209"/>
        <v>-</v>
      </c>
      <c r="S304" s="240" t="str">
        <f t="shared" si="202"/>
        <v>OI</v>
      </c>
      <c r="T304" s="241" t="str">
        <f t="shared" si="210"/>
        <v>-</v>
      </c>
      <c r="U304" s="242" t="str">
        <f t="shared" si="203"/>
        <v>-</v>
      </c>
      <c r="V304" s="242" t="str">
        <f t="shared" si="211"/>
        <v>-</v>
      </c>
      <c r="X304" s="240" t="str">
        <f t="shared" si="204"/>
        <v>OI</v>
      </c>
      <c r="Y304" s="241" t="str">
        <f t="shared" si="214"/>
        <v>-</v>
      </c>
      <c r="Z304" s="242" t="str">
        <f t="shared" si="205"/>
        <v>-</v>
      </c>
      <c r="AA304" s="242" t="str">
        <f t="shared" si="212"/>
        <v>-</v>
      </c>
      <c r="AC304" s="240" t="str">
        <f t="shared" si="206"/>
        <v>OI</v>
      </c>
      <c r="AD304" s="241" t="str">
        <f t="shared" si="216"/>
        <v>-</v>
      </c>
      <c r="AE304" s="242" t="str">
        <f t="shared" si="207"/>
        <v>-</v>
      </c>
      <c r="AF304" s="242" t="str">
        <f t="shared" si="213"/>
        <v>-</v>
      </c>
      <c r="AH304" s="133"/>
      <c r="AI304" s="279"/>
      <c r="AJ304" s="275"/>
      <c r="AK304" s="275"/>
    </row>
    <row r="305" spans="14:37" x14ac:dyDescent="0.25">
      <c r="N305" s="240" t="str">
        <f t="shared" si="200"/>
        <v>CLARO</v>
      </c>
      <c r="O305" s="241">
        <f t="shared" si="201"/>
        <v>89.9</v>
      </c>
      <c r="P305" s="242">
        <f t="shared" si="208"/>
        <v>8990</v>
      </c>
      <c r="Q305" s="242">
        <f t="shared" si="209"/>
        <v>-0.28332848505054381</v>
      </c>
      <c r="S305" s="240" t="str">
        <f t="shared" si="202"/>
        <v>CLARO</v>
      </c>
      <c r="T305" s="241">
        <f t="shared" si="210"/>
        <v>89.9</v>
      </c>
      <c r="U305" s="242">
        <f t="shared" si="203"/>
        <v>8990</v>
      </c>
      <c r="V305" s="242">
        <f t="shared" si="211"/>
        <v>2.2922881333620863E-2</v>
      </c>
      <c r="X305" s="240" t="str">
        <f t="shared" si="204"/>
        <v>CLARO</v>
      </c>
      <c r="Y305" s="241">
        <f t="shared" si="214"/>
        <v>89.9</v>
      </c>
      <c r="Z305" s="242">
        <f t="shared" si="205"/>
        <v>8990</v>
      </c>
      <c r="AA305" s="242">
        <f t="shared" si="212"/>
        <v>0.40135547652151127</v>
      </c>
      <c r="AC305" s="240" t="str">
        <f t="shared" si="206"/>
        <v>CLARO</v>
      </c>
      <c r="AD305" s="241">
        <f t="shared" si="216"/>
        <v>89.9</v>
      </c>
      <c r="AE305" s="242">
        <f t="shared" si="207"/>
        <v>8990</v>
      </c>
      <c r="AF305" s="242">
        <f t="shared" si="213"/>
        <v>-0.62674256887382584</v>
      </c>
      <c r="AH305" s="133"/>
      <c r="AI305" s="279"/>
      <c r="AJ305" s="275"/>
      <c r="AK305" s="275"/>
    </row>
    <row r="306" spans="14:37" x14ac:dyDescent="0.25">
      <c r="N306" s="240" t="str">
        <f t="shared" si="200"/>
        <v>TELEFONICA</v>
      </c>
      <c r="O306" s="241" t="str">
        <f t="shared" si="201"/>
        <v>-</v>
      </c>
      <c r="P306" s="242" t="str">
        <f t="shared" si="208"/>
        <v>-</v>
      </c>
      <c r="Q306" s="242" t="str">
        <f t="shared" si="209"/>
        <v>-</v>
      </c>
      <c r="S306" s="240" t="str">
        <f t="shared" si="202"/>
        <v>TELEFONICA</v>
      </c>
      <c r="T306" s="241" t="str">
        <f t="shared" si="210"/>
        <v>-</v>
      </c>
      <c r="U306" s="242" t="str">
        <f t="shared" si="203"/>
        <v>-</v>
      </c>
      <c r="V306" s="242" t="str">
        <f t="shared" si="211"/>
        <v>-</v>
      </c>
      <c r="X306" s="240" t="str">
        <f t="shared" si="204"/>
        <v>TELEFONICA</v>
      </c>
      <c r="Y306" s="241" t="str">
        <f t="shared" si="214"/>
        <v>-</v>
      </c>
      <c r="Z306" s="242" t="str">
        <f t="shared" si="205"/>
        <v>-</v>
      </c>
      <c r="AA306" s="242" t="str">
        <f t="shared" si="212"/>
        <v>-</v>
      </c>
      <c r="AC306" s="240" t="str">
        <f t="shared" si="206"/>
        <v>TELEFONICA</v>
      </c>
      <c r="AD306" s="241" t="str">
        <f t="shared" si="216"/>
        <v>-</v>
      </c>
      <c r="AE306" s="242" t="str">
        <f t="shared" si="207"/>
        <v>-</v>
      </c>
      <c r="AF306" s="242" t="str">
        <f t="shared" si="213"/>
        <v>-</v>
      </c>
      <c r="AH306" s="133"/>
      <c r="AI306" s="285"/>
      <c r="AJ306" s="275"/>
      <c r="AK306" s="275"/>
    </row>
    <row r="307" spans="14:37" x14ac:dyDescent="0.25">
      <c r="N307" s="240" t="str">
        <f t="shared" si="200"/>
        <v>TIM</v>
      </c>
      <c r="O307" s="241" t="str">
        <f t="shared" si="201"/>
        <v>-</v>
      </c>
      <c r="P307" s="242" t="str">
        <f t="shared" si="208"/>
        <v>-</v>
      </c>
      <c r="Q307" s="242" t="str">
        <f t="shared" si="209"/>
        <v>-</v>
      </c>
      <c r="S307" s="240" t="str">
        <f t="shared" si="202"/>
        <v>TIM</v>
      </c>
      <c r="T307" s="241" t="str">
        <f t="shared" si="210"/>
        <v>-</v>
      </c>
      <c r="U307" s="242" t="str">
        <f t="shared" si="203"/>
        <v>-</v>
      </c>
      <c r="V307" s="242" t="str">
        <f t="shared" si="211"/>
        <v>-</v>
      </c>
      <c r="X307" s="240" t="str">
        <f t="shared" si="204"/>
        <v>TIM</v>
      </c>
      <c r="Y307" s="241" t="str">
        <f t="shared" si="214"/>
        <v>-</v>
      </c>
      <c r="Z307" s="242" t="str">
        <f t="shared" si="205"/>
        <v>-</v>
      </c>
      <c r="AA307" s="242" t="str">
        <f t="shared" si="212"/>
        <v>-</v>
      </c>
      <c r="AC307" s="240" t="str">
        <f t="shared" si="206"/>
        <v>TIM</v>
      </c>
      <c r="AD307" s="241" t="str">
        <f t="shared" si="216"/>
        <v>-</v>
      </c>
      <c r="AE307" s="242" t="str">
        <f t="shared" si="207"/>
        <v>-</v>
      </c>
      <c r="AF307" s="242" t="str">
        <f t="shared" si="213"/>
        <v>-</v>
      </c>
      <c r="AH307" s="133"/>
      <c r="AI307" s="285"/>
      <c r="AJ307" s="275"/>
      <c r="AK307" s="275"/>
    </row>
    <row r="308" spans="14:37" x14ac:dyDescent="0.25">
      <c r="N308" s="240" t="str">
        <f t="shared" si="200"/>
        <v>T</v>
      </c>
      <c r="O308" s="241" t="str">
        <f t="shared" si="201"/>
        <v>-</v>
      </c>
      <c r="P308" s="242" t="str">
        <f t="shared" si="208"/>
        <v>-</v>
      </c>
      <c r="Q308" s="242" t="str">
        <f t="shared" si="209"/>
        <v>-</v>
      </c>
      <c r="S308" s="240" t="str">
        <f t="shared" si="202"/>
        <v>T</v>
      </c>
      <c r="T308" s="241" t="str">
        <f t="shared" si="210"/>
        <v>-</v>
      </c>
      <c r="U308" s="242" t="str">
        <f t="shared" si="203"/>
        <v>-</v>
      </c>
      <c r="V308" s="242" t="str">
        <f t="shared" si="211"/>
        <v>-</v>
      </c>
      <c r="X308" s="240" t="str">
        <f t="shared" si="204"/>
        <v>T</v>
      </c>
      <c r="Y308" s="241" t="str">
        <f t="shared" si="214"/>
        <v>-</v>
      </c>
      <c r="Z308" s="242" t="str">
        <f t="shared" si="205"/>
        <v>-</v>
      </c>
      <c r="AA308" s="242" t="str">
        <f t="shared" si="212"/>
        <v>-</v>
      </c>
      <c r="AC308" s="240" t="str">
        <f t="shared" si="206"/>
        <v>T</v>
      </c>
      <c r="AD308" s="241" t="str">
        <f t="shared" si="216"/>
        <v>-</v>
      </c>
      <c r="AE308" s="242" t="str">
        <f t="shared" si="207"/>
        <v>-</v>
      </c>
      <c r="AF308" s="242" t="str">
        <f t="shared" si="213"/>
        <v>-</v>
      </c>
      <c r="AH308" s="133"/>
      <c r="AI308" s="285"/>
      <c r="AJ308" s="275"/>
      <c r="AK308" s="275"/>
    </row>
    <row r="309" spans="14:37" x14ac:dyDescent="0.25">
      <c r="N309" s="240" t="str">
        <f t="shared" si="200"/>
        <v>U</v>
      </c>
      <c r="O309" s="241" t="str">
        <f t="shared" si="201"/>
        <v>-</v>
      </c>
      <c r="P309" s="242" t="str">
        <f t="shared" si="208"/>
        <v>-</v>
      </c>
      <c r="Q309" s="242" t="str">
        <f t="shared" si="209"/>
        <v>-</v>
      </c>
      <c r="S309" s="240" t="str">
        <f t="shared" si="202"/>
        <v>U</v>
      </c>
      <c r="T309" s="241" t="str">
        <f t="shared" si="210"/>
        <v>-</v>
      </c>
      <c r="U309" s="242" t="str">
        <f t="shared" si="203"/>
        <v>-</v>
      </c>
      <c r="V309" s="242" t="str">
        <f t="shared" si="211"/>
        <v>-</v>
      </c>
      <c r="X309" s="240" t="str">
        <f t="shared" si="204"/>
        <v>U</v>
      </c>
      <c r="Y309" s="241" t="str">
        <f t="shared" si="214"/>
        <v>-</v>
      </c>
      <c r="Z309" s="242" t="str">
        <f t="shared" si="205"/>
        <v>-</v>
      </c>
      <c r="AA309" s="242" t="str">
        <f t="shared" si="212"/>
        <v>-</v>
      </c>
      <c r="AC309" s="240" t="str">
        <f t="shared" si="206"/>
        <v>U</v>
      </c>
      <c r="AD309" s="241" t="str">
        <f t="shared" si="216"/>
        <v>-</v>
      </c>
      <c r="AE309" s="242" t="str">
        <f t="shared" si="207"/>
        <v>-</v>
      </c>
      <c r="AF309" s="242" t="str">
        <f t="shared" si="213"/>
        <v>-</v>
      </c>
      <c r="AH309" s="133"/>
      <c r="AI309" s="285"/>
      <c r="AJ309" s="275"/>
      <c r="AK309" s="275"/>
    </row>
    <row r="310" spans="14:37" x14ac:dyDescent="0.25">
      <c r="N310" s="240" t="str">
        <f t="shared" si="200"/>
        <v xml:space="preserve">V </v>
      </c>
      <c r="O310" s="241" t="str">
        <f t="shared" si="201"/>
        <v>-</v>
      </c>
      <c r="P310" s="242" t="str">
        <f t="shared" si="208"/>
        <v>-</v>
      </c>
      <c r="Q310" s="242" t="str">
        <f t="shared" si="209"/>
        <v>-</v>
      </c>
      <c r="S310" s="240" t="str">
        <f t="shared" si="202"/>
        <v xml:space="preserve">V </v>
      </c>
      <c r="T310" s="241" t="str">
        <f t="shared" si="210"/>
        <v>-</v>
      </c>
      <c r="U310" s="242" t="str">
        <f t="shared" si="203"/>
        <v>-</v>
      </c>
      <c r="V310" s="242" t="str">
        <f t="shared" si="211"/>
        <v>-</v>
      </c>
      <c r="X310" s="240" t="str">
        <f t="shared" si="204"/>
        <v xml:space="preserve">V </v>
      </c>
      <c r="Y310" s="241" t="str">
        <f t="shared" si="214"/>
        <v>-</v>
      </c>
      <c r="Z310" s="242" t="str">
        <f t="shared" si="205"/>
        <v>-</v>
      </c>
      <c r="AA310" s="242" t="str">
        <f t="shared" si="212"/>
        <v>-</v>
      </c>
      <c r="AC310" s="240" t="str">
        <f t="shared" si="206"/>
        <v xml:space="preserve">V </v>
      </c>
      <c r="AD310" s="241" t="str">
        <f t="shared" si="216"/>
        <v>-</v>
      </c>
      <c r="AE310" s="242" t="str">
        <f t="shared" si="207"/>
        <v>-</v>
      </c>
      <c r="AF310" s="242" t="str">
        <f t="shared" si="213"/>
        <v>-</v>
      </c>
      <c r="AH310" s="133"/>
      <c r="AI310" s="285"/>
      <c r="AJ310" s="275"/>
      <c r="AK310" s="275"/>
    </row>
    <row r="311" spans="14:37" x14ac:dyDescent="0.25">
      <c r="N311" s="240" t="str">
        <f t="shared" si="200"/>
        <v>W</v>
      </c>
      <c r="O311" s="241" t="str">
        <f t="shared" si="201"/>
        <v>-</v>
      </c>
      <c r="P311" s="242" t="str">
        <f t="shared" si="208"/>
        <v>-</v>
      </c>
      <c r="Q311" s="242" t="str">
        <f t="shared" si="209"/>
        <v>-</v>
      </c>
      <c r="S311" s="240" t="str">
        <f t="shared" si="202"/>
        <v>W</v>
      </c>
      <c r="T311" s="241" t="str">
        <f t="shared" si="210"/>
        <v>-</v>
      </c>
      <c r="U311" s="242" t="str">
        <f t="shared" si="203"/>
        <v>-</v>
      </c>
      <c r="V311" s="242" t="str">
        <f t="shared" si="211"/>
        <v>-</v>
      </c>
      <c r="X311" s="240" t="str">
        <f t="shared" si="204"/>
        <v>W</v>
      </c>
      <c r="Y311" s="241" t="str">
        <f t="shared" si="214"/>
        <v>-</v>
      </c>
      <c r="Z311" s="242" t="str">
        <f t="shared" si="205"/>
        <v>-</v>
      </c>
      <c r="AA311" s="242" t="str">
        <f t="shared" si="212"/>
        <v>-</v>
      </c>
      <c r="AC311" s="240" t="str">
        <f t="shared" si="206"/>
        <v>W</v>
      </c>
      <c r="AD311" s="241" t="str">
        <f t="shared" si="216"/>
        <v>-</v>
      </c>
      <c r="AE311" s="242" t="str">
        <f t="shared" si="207"/>
        <v>-</v>
      </c>
      <c r="AF311" s="242" t="str">
        <f t="shared" si="213"/>
        <v>-</v>
      </c>
      <c r="AH311" s="133"/>
      <c r="AI311" s="285"/>
      <c r="AJ311" s="275"/>
      <c r="AK311" s="275"/>
    </row>
    <row r="312" spans="14:37" x14ac:dyDescent="0.25">
      <c r="N312" s="240" t="str">
        <f t="shared" si="200"/>
        <v>X</v>
      </c>
      <c r="O312" s="241" t="str">
        <f t="shared" si="201"/>
        <v>-</v>
      </c>
      <c r="P312" s="242" t="str">
        <f t="shared" si="208"/>
        <v>-</v>
      </c>
      <c r="Q312" s="242" t="str">
        <f t="shared" si="209"/>
        <v>-</v>
      </c>
      <c r="S312" s="240" t="str">
        <f t="shared" si="202"/>
        <v>X</v>
      </c>
      <c r="T312" s="241" t="str">
        <f t="shared" si="210"/>
        <v>-</v>
      </c>
      <c r="U312" s="242" t="str">
        <f t="shared" si="203"/>
        <v>-</v>
      </c>
      <c r="V312" s="242" t="str">
        <f t="shared" si="211"/>
        <v>-</v>
      </c>
      <c r="X312" s="240" t="str">
        <f t="shared" si="204"/>
        <v>X</v>
      </c>
      <c r="Y312" s="241" t="str">
        <f t="shared" si="214"/>
        <v>-</v>
      </c>
      <c r="Z312" s="242" t="str">
        <f t="shared" si="205"/>
        <v>-</v>
      </c>
      <c r="AA312" s="242" t="str">
        <f t="shared" si="212"/>
        <v>-</v>
      </c>
      <c r="AC312" s="240" t="str">
        <f t="shared" si="206"/>
        <v>X</v>
      </c>
      <c r="AD312" s="241" t="str">
        <f t="shared" si="216"/>
        <v>-</v>
      </c>
      <c r="AE312" s="242" t="str">
        <f t="shared" si="207"/>
        <v>-</v>
      </c>
      <c r="AF312" s="242" t="str">
        <f t="shared" si="213"/>
        <v>-</v>
      </c>
      <c r="AH312" s="133"/>
      <c r="AI312" s="285"/>
      <c r="AJ312" s="275"/>
      <c r="AK312" s="275"/>
    </row>
    <row r="313" spans="14:37" x14ac:dyDescent="0.25">
      <c r="N313" s="240" t="str">
        <f t="shared" si="200"/>
        <v>Y</v>
      </c>
      <c r="O313" s="241">
        <f t="shared" si="201"/>
        <v>84.5</v>
      </c>
      <c r="P313" s="242">
        <f t="shared" si="208"/>
        <v>8450</v>
      </c>
      <c r="Q313" s="242">
        <f t="shared" si="209"/>
        <v>-0.36037198361115497</v>
      </c>
      <c r="S313" s="240" t="str">
        <f t="shared" si="202"/>
        <v>Y</v>
      </c>
      <c r="T313" s="241">
        <f t="shared" si="210"/>
        <v>84.5</v>
      </c>
      <c r="U313" s="242">
        <f t="shared" si="203"/>
        <v>8450</v>
      </c>
      <c r="V313" s="242">
        <f t="shared" si="211"/>
        <v>-8.6814316540096748E-2</v>
      </c>
      <c r="X313" s="240" t="str">
        <f t="shared" si="204"/>
        <v>Y</v>
      </c>
      <c r="Y313" s="241">
        <f t="shared" si="214"/>
        <v>84.5</v>
      </c>
      <c r="Z313" s="242">
        <f t="shared" si="205"/>
        <v>8450</v>
      </c>
      <c r="AA313" s="242">
        <f t="shared" si="212"/>
        <v>0.26928237638646185</v>
      </c>
      <c r="AC313" s="240" t="str">
        <f t="shared" si="206"/>
        <v>Y</v>
      </c>
      <c r="AD313" s="241">
        <f t="shared" si="216"/>
        <v>84.5</v>
      </c>
      <c r="AE313" s="242">
        <f t="shared" si="207"/>
        <v>8450</v>
      </c>
      <c r="AF313" s="242">
        <f t="shared" si="213"/>
        <v>-1.4997631721202569</v>
      </c>
      <c r="AH313" s="133"/>
      <c r="AI313" s="285"/>
      <c r="AJ313" s="275"/>
      <c r="AK313" s="275"/>
    </row>
    <row r="314" spans="14:37" ht="30" x14ac:dyDescent="0.25">
      <c r="N314" s="247" t="s">
        <v>193</v>
      </c>
      <c r="O314" s="262">
        <f>STDEV(P285:P313)/AVERAGE(P285:P307)</f>
        <v>0.61499780628574408</v>
      </c>
      <c r="P314" s="236"/>
      <c r="Q314" s="249"/>
      <c r="S314" s="247" t="s">
        <v>193</v>
      </c>
      <c r="T314" s="262">
        <f>STDEV(U285:U313)/AVERAGE(U285:U307)</f>
        <v>0.49619178421808025</v>
      </c>
      <c r="U314" s="236"/>
      <c r="V314" s="249"/>
      <c r="X314" s="247" t="s">
        <v>193</v>
      </c>
      <c r="Y314" s="262">
        <f>STDEV(Z285:Z313)/AVERAGE(Z285:Z307)</f>
        <v>0.48645270602463425</v>
      </c>
      <c r="Z314" s="236"/>
      <c r="AA314" s="249"/>
      <c r="AC314" s="314" t="s">
        <v>193</v>
      </c>
      <c r="AD314" s="316">
        <f>STDEV(AE285:AE313)/AVERAGE(AE285:AE307)</f>
        <v>7.3122071071211589E-2</v>
      </c>
      <c r="AE314" s="236"/>
      <c r="AF314" s="249"/>
      <c r="AH314" s="285"/>
      <c r="AI314" s="285"/>
      <c r="AJ314" s="280"/>
      <c r="AK314" s="133"/>
    </row>
    <row r="315" spans="14:37" ht="30" x14ac:dyDescent="0.25">
      <c r="Z315"/>
      <c r="AA315"/>
      <c r="AC315" s="291" t="s">
        <v>245</v>
      </c>
      <c r="AD315" s="292">
        <f>AVERAGE(AD285:AD313)</f>
        <v>91.45750000000001</v>
      </c>
      <c r="AH315" s="281"/>
      <c r="AI315" s="285"/>
      <c r="AJ315" s="285"/>
      <c r="AK315" s="285"/>
    </row>
    <row r="316" spans="14:37" x14ac:dyDescent="0.25">
      <c r="AH316" s="285"/>
      <c r="AI316" s="285"/>
      <c r="AJ316" s="285"/>
      <c r="AK316" s="285"/>
    </row>
    <row r="317" spans="14:37" ht="15.75" thickBot="1" x14ac:dyDescent="0.3"/>
    <row r="318" spans="14:37" ht="15.75" thickBot="1" x14ac:dyDescent="0.3">
      <c r="N318" s="400" t="s">
        <v>246</v>
      </c>
      <c r="O318" s="401"/>
      <c r="P318" s="401"/>
      <c r="Q318" s="402"/>
      <c r="S318" s="400" t="s">
        <v>247</v>
      </c>
      <c r="T318" s="401"/>
      <c r="U318" s="401"/>
      <c r="V318" s="402"/>
      <c r="X318" s="400" t="s">
        <v>247</v>
      </c>
      <c r="Y318" s="401"/>
      <c r="Z318" s="401"/>
      <c r="AA318" s="402"/>
      <c r="AC318" s="403"/>
      <c r="AD318" s="403"/>
      <c r="AE318" s="403"/>
      <c r="AF318" s="403"/>
      <c r="AH318" s="403"/>
      <c r="AI318" s="403"/>
      <c r="AJ318" s="403"/>
      <c r="AK318" s="403"/>
    </row>
    <row r="319" spans="14:37" x14ac:dyDescent="0.25">
      <c r="N319" s="237" t="s">
        <v>188</v>
      </c>
      <c r="O319" s="238" t="s">
        <v>189</v>
      </c>
      <c r="P319" s="238" t="s">
        <v>190</v>
      </c>
      <c r="Q319" s="239" t="s">
        <v>191</v>
      </c>
      <c r="S319" s="237" t="s">
        <v>188</v>
      </c>
      <c r="T319" s="238" t="s">
        <v>189</v>
      </c>
      <c r="U319" s="238" t="s">
        <v>190</v>
      </c>
      <c r="V319" s="239" t="s">
        <v>191</v>
      </c>
      <c r="X319" s="237" t="s">
        <v>188</v>
      </c>
      <c r="Y319" s="238" t="s">
        <v>189</v>
      </c>
      <c r="Z319" s="238" t="s">
        <v>190</v>
      </c>
      <c r="AA319" s="239" t="s">
        <v>191</v>
      </c>
      <c r="AC319" s="278"/>
      <c r="AD319" s="278"/>
      <c r="AE319" s="278"/>
      <c r="AF319" s="278"/>
      <c r="AH319" s="278"/>
      <c r="AI319" s="278"/>
      <c r="AJ319" s="278"/>
      <c r="AK319" s="278"/>
    </row>
    <row r="320" spans="14:37" x14ac:dyDescent="0.25">
      <c r="N320" s="240" t="str">
        <f>A2</f>
        <v>A</v>
      </c>
      <c r="O320" s="241" t="str">
        <f>L2</f>
        <v>-</v>
      </c>
      <c r="P320" s="242" t="str">
        <f t="shared" ref="P320" si="217">IFERROR(O320*100,"-")</f>
        <v>-</v>
      </c>
      <c r="Q320" s="242" t="str">
        <f>IFERROR((P320-AVERAGE(P$320:P$351))/STDEV(P$320:P$351),"-")</f>
        <v>-</v>
      </c>
      <c r="S320" s="240" t="str">
        <f>N320</f>
        <v>A</v>
      </c>
      <c r="T320" s="241" t="str">
        <f>O320</f>
        <v>-</v>
      </c>
      <c r="U320" s="242" t="str">
        <f t="shared" ref="U320:U351" si="218">IFERROR(T320*100,"-")</f>
        <v>-</v>
      </c>
      <c r="V320" s="242" t="str">
        <f>IFERROR((U320-AVERAGE(U$320:U$351))/STDEV(U$320:U$351),"-")</f>
        <v>-</v>
      </c>
      <c r="X320" s="240" t="str">
        <f>S320</f>
        <v>A</v>
      </c>
      <c r="Y320" s="241" t="str">
        <f>T320</f>
        <v>-</v>
      </c>
      <c r="Z320" s="242" t="str">
        <f t="shared" ref="Z320:Z351" si="219">IFERROR(Y320*100,"-")</f>
        <v>-</v>
      </c>
      <c r="AA320" s="242" t="str">
        <f>IFERROR((Z320-AVERAGE(Z$320:Z$351))/STDEV(Z$320:Z$351),"-")</f>
        <v>-</v>
      </c>
      <c r="AC320" s="133"/>
      <c r="AD320" s="279"/>
      <c r="AE320" s="275"/>
      <c r="AF320" s="280"/>
      <c r="AH320" s="133"/>
      <c r="AI320" s="279"/>
      <c r="AJ320" s="275"/>
      <c r="AK320" s="280"/>
    </row>
    <row r="321" spans="14:37" x14ac:dyDescent="0.25">
      <c r="N321" s="240" t="str">
        <f t="shared" ref="N321:N351" si="220">A3</f>
        <v>B</v>
      </c>
      <c r="O321" s="241" t="str">
        <f t="shared" ref="O321:O351" si="221">L3</f>
        <v>-</v>
      </c>
      <c r="P321" s="242" t="str">
        <f t="shared" ref="P321:P352" si="222">IFERROR(O321*100,"-")</f>
        <v>-</v>
      </c>
      <c r="Q321" s="242" t="str">
        <f t="shared" ref="Q321:Q351" si="223">IFERROR((P321-AVERAGE(P$320:P$351))/STDEV(P$320:P$351),"-")</f>
        <v>-</v>
      </c>
      <c r="S321" s="240" t="str">
        <f t="shared" ref="S321:S351" si="224">N321</f>
        <v>B</v>
      </c>
      <c r="T321" s="241" t="str">
        <f t="shared" ref="T321:T327" si="225">O321</f>
        <v>-</v>
      </c>
      <c r="U321" s="242" t="str">
        <f t="shared" si="218"/>
        <v>-</v>
      </c>
      <c r="V321" s="242" t="str">
        <f t="shared" ref="V321:V351" si="226">IFERROR((U321-AVERAGE(U$320:U$351))/STDEV(U$320:U$351),"-")</f>
        <v>-</v>
      </c>
      <c r="X321" s="240" t="str">
        <f t="shared" ref="X321:X351" si="227">S321</f>
        <v>B</v>
      </c>
      <c r="Y321" s="241" t="str">
        <f t="shared" ref="Y321:Y339" si="228">T321</f>
        <v>-</v>
      </c>
      <c r="Z321" s="242" t="str">
        <f t="shared" si="219"/>
        <v>-</v>
      </c>
      <c r="AA321" s="242" t="str">
        <f t="shared" ref="AA321:AA351" si="229">IFERROR((Z321-AVERAGE(Z$320:Z$351))/STDEV(Z$320:Z$351),"-")</f>
        <v>-</v>
      </c>
      <c r="AC321" s="133"/>
      <c r="AD321" s="279"/>
      <c r="AE321" s="275"/>
      <c r="AF321" s="280"/>
      <c r="AH321" s="133"/>
      <c r="AI321" s="279"/>
      <c r="AJ321" s="275"/>
      <c r="AK321" s="280"/>
    </row>
    <row r="322" spans="14:37" x14ac:dyDescent="0.25">
      <c r="N322" s="240" t="str">
        <f t="shared" si="220"/>
        <v>C</v>
      </c>
      <c r="O322" s="241" t="str">
        <f t="shared" si="221"/>
        <v>-</v>
      </c>
      <c r="P322" s="242" t="str">
        <f t="shared" si="222"/>
        <v>-</v>
      </c>
      <c r="Q322" s="242" t="str">
        <f t="shared" si="223"/>
        <v>-</v>
      </c>
      <c r="S322" s="240" t="str">
        <f t="shared" si="224"/>
        <v>C</v>
      </c>
      <c r="T322" s="241" t="str">
        <f t="shared" si="225"/>
        <v>-</v>
      </c>
      <c r="U322" s="242" t="str">
        <f t="shared" si="218"/>
        <v>-</v>
      </c>
      <c r="V322" s="242" t="str">
        <f t="shared" si="226"/>
        <v>-</v>
      </c>
      <c r="X322" s="240" t="str">
        <f t="shared" si="227"/>
        <v>C</v>
      </c>
      <c r="Y322" s="241" t="str">
        <f t="shared" si="228"/>
        <v>-</v>
      </c>
      <c r="Z322" s="242" t="str">
        <f t="shared" si="219"/>
        <v>-</v>
      </c>
      <c r="AA322" s="242" t="str">
        <f t="shared" si="229"/>
        <v>-</v>
      </c>
      <c r="AC322" s="133"/>
      <c r="AD322" s="279"/>
      <c r="AE322" s="275"/>
      <c r="AF322" s="280"/>
      <c r="AH322" s="133"/>
      <c r="AI322" s="279"/>
      <c r="AJ322" s="275"/>
      <c r="AK322" s="280"/>
    </row>
    <row r="323" spans="14:37" x14ac:dyDescent="0.25">
      <c r="N323" s="240" t="str">
        <f t="shared" si="220"/>
        <v>D</v>
      </c>
      <c r="O323" s="241" t="str">
        <f t="shared" si="221"/>
        <v>-</v>
      </c>
      <c r="P323" s="242" t="str">
        <f t="shared" si="222"/>
        <v>-</v>
      </c>
      <c r="Q323" s="242" t="str">
        <f t="shared" si="223"/>
        <v>-</v>
      </c>
      <c r="S323" s="240" t="str">
        <f t="shared" si="224"/>
        <v>D</v>
      </c>
      <c r="T323" s="241" t="str">
        <f t="shared" si="225"/>
        <v>-</v>
      </c>
      <c r="U323" s="242" t="str">
        <f t="shared" si="218"/>
        <v>-</v>
      </c>
      <c r="V323" s="242" t="str">
        <f t="shared" si="226"/>
        <v>-</v>
      </c>
      <c r="X323" s="240" t="str">
        <f t="shared" si="227"/>
        <v>D</v>
      </c>
      <c r="Y323" s="241" t="str">
        <f t="shared" si="228"/>
        <v>-</v>
      </c>
      <c r="Z323" s="242" t="str">
        <f t="shared" si="219"/>
        <v>-</v>
      </c>
      <c r="AA323" s="242" t="str">
        <f t="shared" si="229"/>
        <v>-</v>
      </c>
      <c r="AC323" s="133"/>
      <c r="AD323" s="279"/>
      <c r="AE323" s="275"/>
      <c r="AF323" s="280"/>
      <c r="AH323" s="133"/>
      <c r="AI323" s="279"/>
      <c r="AJ323" s="275"/>
      <c r="AK323" s="280"/>
    </row>
    <row r="324" spans="14:37" x14ac:dyDescent="0.25">
      <c r="N324" s="240" t="str">
        <f t="shared" si="220"/>
        <v>E</v>
      </c>
      <c r="O324" s="241" t="str">
        <f t="shared" si="221"/>
        <v>-</v>
      </c>
      <c r="P324" s="242" t="str">
        <f t="shared" si="222"/>
        <v>-</v>
      </c>
      <c r="Q324" s="242" t="str">
        <f t="shared" si="223"/>
        <v>-</v>
      </c>
      <c r="S324" s="240" t="str">
        <f t="shared" si="224"/>
        <v>E</v>
      </c>
      <c r="T324" s="241" t="str">
        <f t="shared" si="225"/>
        <v>-</v>
      </c>
      <c r="U324" s="242" t="str">
        <f t="shared" si="218"/>
        <v>-</v>
      </c>
      <c r="V324" s="242" t="str">
        <f t="shared" si="226"/>
        <v>-</v>
      </c>
      <c r="X324" s="240" t="str">
        <f t="shared" si="227"/>
        <v>E</v>
      </c>
      <c r="Y324" s="241" t="str">
        <f t="shared" si="228"/>
        <v>-</v>
      </c>
      <c r="Z324" s="242" t="str">
        <f t="shared" si="219"/>
        <v>-</v>
      </c>
      <c r="AA324" s="242" t="str">
        <f t="shared" si="229"/>
        <v>-</v>
      </c>
      <c r="AC324" s="133"/>
      <c r="AD324" s="279"/>
      <c r="AE324" s="275"/>
      <c r="AF324" s="280"/>
      <c r="AH324" s="133"/>
      <c r="AI324" s="279"/>
      <c r="AJ324" s="275"/>
      <c r="AK324" s="280"/>
    </row>
    <row r="325" spans="14:37" x14ac:dyDescent="0.25">
      <c r="N325" s="240" t="str">
        <f t="shared" si="220"/>
        <v>F</v>
      </c>
      <c r="O325" s="241" t="str">
        <f t="shared" si="221"/>
        <v>-</v>
      </c>
      <c r="P325" s="242" t="str">
        <f t="shared" si="222"/>
        <v>-</v>
      </c>
      <c r="Q325" s="242" t="str">
        <f t="shared" si="223"/>
        <v>-</v>
      </c>
      <c r="S325" s="240" t="str">
        <f t="shared" si="224"/>
        <v>F</v>
      </c>
      <c r="T325" s="241" t="str">
        <f t="shared" si="225"/>
        <v>-</v>
      </c>
      <c r="U325" s="242" t="str">
        <f t="shared" si="218"/>
        <v>-</v>
      </c>
      <c r="V325" s="242" t="str">
        <f t="shared" si="226"/>
        <v>-</v>
      </c>
      <c r="X325" s="240" t="str">
        <f t="shared" si="227"/>
        <v>F</v>
      </c>
      <c r="Y325" s="241" t="str">
        <f t="shared" si="228"/>
        <v>-</v>
      </c>
      <c r="Z325" s="242" t="str">
        <f t="shared" si="219"/>
        <v>-</v>
      </c>
      <c r="AA325" s="242" t="str">
        <f t="shared" si="229"/>
        <v>-</v>
      </c>
      <c r="AC325" s="133"/>
      <c r="AD325" s="279"/>
      <c r="AE325" s="275"/>
      <c r="AF325" s="280"/>
      <c r="AH325" s="133"/>
      <c r="AI325" s="279"/>
      <c r="AJ325" s="275"/>
      <c r="AK325" s="280"/>
    </row>
    <row r="326" spans="14:37" x14ac:dyDescent="0.25">
      <c r="N326" s="240" t="str">
        <f t="shared" si="220"/>
        <v>G</v>
      </c>
      <c r="O326" s="241" t="str">
        <f t="shared" si="221"/>
        <v>-</v>
      </c>
      <c r="P326" s="242" t="str">
        <f t="shared" si="222"/>
        <v>-</v>
      </c>
      <c r="Q326" s="242" t="str">
        <f t="shared" si="223"/>
        <v>-</v>
      </c>
      <c r="S326" s="240" t="str">
        <f t="shared" si="224"/>
        <v>G</v>
      </c>
      <c r="T326" s="241" t="str">
        <f t="shared" si="225"/>
        <v>-</v>
      </c>
      <c r="U326" s="242" t="str">
        <f t="shared" si="218"/>
        <v>-</v>
      </c>
      <c r="V326" s="242" t="str">
        <f t="shared" si="226"/>
        <v>-</v>
      </c>
      <c r="X326" s="240" t="str">
        <f t="shared" si="227"/>
        <v>G</v>
      </c>
      <c r="Y326" s="241" t="str">
        <f t="shared" si="228"/>
        <v>-</v>
      </c>
      <c r="Z326" s="242" t="str">
        <f t="shared" si="219"/>
        <v>-</v>
      </c>
      <c r="AA326" s="242" t="str">
        <f t="shared" si="229"/>
        <v>-</v>
      </c>
      <c r="AC326" s="133"/>
      <c r="AD326" s="279"/>
      <c r="AE326" s="275"/>
      <c r="AF326" s="280"/>
      <c r="AH326" s="133"/>
      <c r="AI326" s="279"/>
      <c r="AJ326" s="275"/>
      <c r="AK326" s="280"/>
    </row>
    <row r="327" spans="14:37" x14ac:dyDescent="0.25">
      <c r="N327" s="240" t="str">
        <f t="shared" si="220"/>
        <v>H</v>
      </c>
      <c r="O327" s="241">
        <f t="shared" si="221"/>
        <v>99.9</v>
      </c>
      <c r="P327" s="242">
        <f t="shared" si="222"/>
        <v>9990</v>
      </c>
      <c r="Q327" s="242">
        <f t="shared" si="223"/>
        <v>-0.90842042950456958</v>
      </c>
      <c r="S327" s="240" t="str">
        <f t="shared" si="224"/>
        <v>H</v>
      </c>
      <c r="T327" s="241">
        <f t="shared" si="225"/>
        <v>99.9</v>
      </c>
      <c r="U327" s="242">
        <f t="shared" si="218"/>
        <v>9990</v>
      </c>
      <c r="V327" s="242">
        <f t="shared" si="226"/>
        <v>-1.4079605084757645</v>
      </c>
      <c r="X327" s="240" t="str">
        <f t="shared" si="227"/>
        <v>H</v>
      </c>
      <c r="Y327" s="241">
        <f t="shared" si="228"/>
        <v>99.9</v>
      </c>
      <c r="Z327" s="242">
        <f t="shared" si="219"/>
        <v>9990</v>
      </c>
      <c r="AA327" s="242">
        <f t="shared" si="229"/>
        <v>-1.2596275546628033</v>
      </c>
      <c r="AC327" s="133"/>
      <c r="AD327" s="279"/>
      <c r="AE327" s="275"/>
      <c r="AF327" s="280"/>
      <c r="AH327" s="133"/>
      <c r="AI327" s="279"/>
      <c r="AJ327" s="275"/>
      <c r="AK327" s="280"/>
    </row>
    <row r="328" spans="14:37" x14ac:dyDescent="0.25">
      <c r="N328" s="240" t="str">
        <f t="shared" si="220"/>
        <v>I</v>
      </c>
      <c r="O328" s="241" t="s">
        <v>187</v>
      </c>
      <c r="P328" s="242" t="str">
        <f t="shared" si="222"/>
        <v>-</v>
      </c>
      <c r="Q328" s="242" t="str">
        <f t="shared" si="223"/>
        <v>-</v>
      </c>
      <c r="S328" s="240" t="str">
        <f t="shared" si="224"/>
        <v>I</v>
      </c>
      <c r="T328" s="241" t="str">
        <f t="shared" ref="T328:T347" si="230">O328</f>
        <v>-</v>
      </c>
      <c r="U328" s="242" t="str">
        <f t="shared" ref="U328:U347" si="231">IFERROR(T328*100,"-")</f>
        <v>-</v>
      </c>
      <c r="V328" s="242" t="str">
        <f t="shared" si="226"/>
        <v>-</v>
      </c>
      <c r="X328" s="240" t="str">
        <f t="shared" si="227"/>
        <v>I</v>
      </c>
      <c r="Y328" s="241" t="str">
        <f t="shared" si="228"/>
        <v>-</v>
      </c>
      <c r="Z328" s="242" t="str">
        <f t="shared" si="219"/>
        <v>-</v>
      </c>
      <c r="AA328" s="242" t="str">
        <f t="shared" si="229"/>
        <v>-</v>
      </c>
      <c r="AC328" s="133"/>
      <c r="AD328" s="279"/>
      <c r="AE328" s="275"/>
      <c r="AF328" s="280"/>
      <c r="AH328" s="133"/>
      <c r="AI328" s="279"/>
      <c r="AJ328" s="275"/>
      <c r="AK328" s="280"/>
    </row>
    <row r="329" spans="14:37" x14ac:dyDescent="0.25">
      <c r="N329" s="240" t="str">
        <f t="shared" si="220"/>
        <v>J</v>
      </c>
      <c r="O329" s="241" t="str">
        <f t="shared" si="221"/>
        <v>-</v>
      </c>
      <c r="P329" s="242" t="str">
        <f t="shared" si="222"/>
        <v>-</v>
      </c>
      <c r="Q329" s="242" t="str">
        <f t="shared" si="223"/>
        <v>-</v>
      </c>
      <c r="S329" s="240" t="str">
        <f t="shared" si="224"/>
        <v>J</v>
      </c>
      <c r="T329" s="241" t="str">
        <f t="shared" si="230"/>
        <v>-</v>
      </c>
      <c r="U329" s="242" t="str">
        <f t="shared" si="231"/>
        <v>-</v>
      </c>
      <c r="V329" s="242" t="str">
        <f t="shared" si="226"/>
        <v>-</v>
      </c>
      <c r="X329" s="240" t="str">
        <f t="shared" si="227"/>
        <v>J</v>
      </c>
      <c r="Y329" s="241" t="str">
        <f t="shared" si="228"/>
        <v>-</v>
      </c>
      <c r="Z329" s="242" t="str">
        <f t="shared" si="219"/>
        <v>-</v>
      </c>
      <c r="AA329" s="242" t="str">
        <f t="shared" si="229"/>
        <v>-</v>
      </c>
      <c r="AC329" s="133"/>
      <c r="AD329" s="279"/>
      <c r="AE329" s="275"/>
      <c r="AF329" s="280"/>
      <c r="AH329" s="133"/>
      <c r="AI329" s="279"/>
      <c r="AJ329" s="275"/>
      <c r="AK329" s="280"/>
    </row>
    <row r="330" spans="14:37" x14ac:dyDescent="0.25">
      <c r="N330" s="240" t="str">
        <f t="shared" si="220"/>
        <v>K</v>
      </c>
      <c r="O330" s="241" t="str">
        <f t="shared" si="221"/>
        <v>-</v>
      </c>
      <c r="P330" s="242" t="str">
        <f t="shared" si="222"/>
        <v>-</v>
      </c>
      <c r="Q330" s="242" t="str">
        <f t="shared" si="223"/>
        <v>-</v>
      </c>
      <c r="S330" s="240" t="str">
        <f t="shared" si="224"/>
        <v>K</v>
      </c>
      <c r="T330" s="241" t="str">
        <f t="shared" si="230"/>
        <v>-</v>
      </c>
      <c r="U330" s="242" t="str">
        <f t="shared" si="231"/>
        <v>-</v>
      </c>
      <c r="V330" s="242" t="str">
        <f t="shared" si="226"/>
        <v>-</v>
      </c>
      <c r="X330" s="240" t="str">
        <f t="shared" si="227"/>
        <v>K</v>
      </c>
      <c r="Y330" s="241" t="str">
        <f t="shared" si="228"/>
        <v>-</v>
      </c>
      <c r="Z330" s="242" t="str">
        <f t="shared" si="219"/>
        <v>-</v>
      </c>
      <c r="AA330" s="242" t="str">
        <f t="shared" si="229"/>
        <v>-</v>
      </c>
      <c r="AC330" s="133"/>
      <c r="AD330" s="279"/>
      <c r="AE330" s="275"/>
      <c r="AF330" s="280"/>
      <c r="AH330" s="133"/>
      <c r="AI330" s="279"/>
      <c r="AJ330" s="275"/>
      <c r="AK330" s="280"/>
    </row>
    <row r="331" spans="14:37" x14ac:dyDescent="0.25">
      <c r="N331" s="240" t="str">
        <f t="shared" si="220"/>
        <v>L</v>
      </c>
      <c r="O331" s="241" t="str">
        <f t="shared" si="221"/>
        <v>-</v>
      </c>
      <c r="P331" s="242" t="str">
        <f t="shared" si="222"/>
        <v>-</v>
      </c>
      <c r="Q331" s="242" t="str">
        <f t="shared" si="223"/>
        <v>-</v>
      </c>
      <c r="S331" s="240" t="str">
        <f t="shared" si="224"/>
        <v>L</v>
      </c>
      <c r="T331" s="241" t="str">
        <f t="shared" si="230"/>
        <v>-</v>
      </c>
      <c r="U331" s="242" t="str">
        <f t="shared" si="231"/>
        <v>-</v>
      </c>
      <c r="V331" s="242" t="str">
        <f t="shared" si="226"/>
        <v>-</v>
      </c>
      <c r="X331" s="240" t="str">
        <f t="shared" si="227"/>
        <v>L</v>
      </c>
      <c r="Y331" s="241" t="str">
        <f t="shared" si="228"/>
        <v>-</v>
      </c>
      <c r="Z331" s="242" t="str">
        <f t="shared" si="219"/>
        <v>-</v>
      </c>
      <c r="AA331" s="242" t="str">
        <f t="shared" si="229"/>
        <v>-</v>
      </c>
      <c r="AC331" s="133"/>
      <c r="AD331" s="279"/>
      <c r="AE331" s="275"/>
      <c r="AF331" s="280"/>
      <c r="AH331" s="133"/>
      <c r="AI331" s="279"/>
      <c r="AJ331" s="275"/>
      <c r="AK331" s="280"/>
    </row>
    <row r="332" spans="14:37" x14ac:dyDescent="0.25">
      <c r="N332" s="240" t="str">
        <f t="shared" si="220"/>
        <v>M</v>
      </c>
      <c r="O332" s="241" t="str">
        <f t="shared" si="221"/>
        <v>-</v>
      </c>
      <c r="P332" s="242" t="str">
        <f t="shared" si="222"/>
        <v>-</v>
      </c>
      <c r="Q332" s="242" t="str">
        <f t="shared" si="223"/>
        <v>-</v>
      </c>
      <c r="S332" s="240" t="str">
        <f t="shared" si="224"/>
        <v>M</v>
      </c>
      <c r="T332" s="241" t="str">
        <f t="shared" si="230"/>
        <v>-</v>
      </c>
      <c r="U332" s="242" t="str">
        <f t="shared" si="231"/>
        <v>-</v>
      </c>
      <c r="V332" s="242" t="str">
        <f t="shared" si="226"/>
        <v>-</v>
      </c>
      <c r="X332" s="240" t="str">
        <f t="shared" si="227"/>
        <v>M</v>
      </c>
      <c r="Y332" s="241" t="str">
        <f t="shared" si="228"/>
        <v>-</v>
      </c>
      <c r="Z332" s="242" t="str">
        <f t="shared" si="219"/>
        <v>-</v>
      </c>
      <c r="AA332" s="242" t="str">
        <f t="shared" si="229"/>
        <v>-</v>
      </c>
      <c r="AC332" s="133"/>
      <c r="AD332" s="279"/>
      <c r="AE332" s="275"/>
      <c r="AF332" s="280"/>
      <c r="AH332" s="133"/>
      <c r="AI332" s="279"/>
      <c r="AJ332" s="275"/>
      <c r="AK332" s="280"/>
    </row>
    <row r="333" spans="14:37" x14ac:dyDescent="0.25">
      <c r="N333" s="240" t="str">
        <f t="shared" si="220"/>
        <v>N</v>
      </c>
      <c r="O333" s="241" t="str">
        <f t="shared" si="221"/>
        <v>-</v>
      </c>
      <c r="P333" s="242" t="str">
        <f t="shared" si="222"/>
        <v>-</v>
      </c>
      <c r="Q333" s="242" t="str">
        <f t="shared" si="223"/>
        <v>-</v>
      </c>
      <c r="S333" s="240" t="str">
        <f t="shared" si="224"/>
        <v>N</v>
      </c>
      <c r="T333" s="241" t="str">
        <f t="shared" si="230"/>
        <v>-</v>
      </c>
      <c r="U333" s="242" t="str">
        <f t="shared" si="231"/>
        <v>-</v>
      </c>
      <c r="V333" s="242" t="str">
        <f t="shared" si="226"/>
        <v>-</v>
      </c>
      <c r="X333" s="240" t="str">
        <f t="shared" si="227"/>
        <v>N</v>
      </c>
      <c r="Y333" s="241" t="str">
        <f t="shared" si="228"/>
        <v>-</v>
      </c>
      <c r="Z333" s="242" t="str">
        <f t="shared" si="219"/>
        <v>-</v>
      </c>
      <c r="AA333" s="242" t="str">
        <f t="shared" si="229"/>
        <v>-</v>
      </c>
      <c r="AC333" s="133"/>
      <c r="AD333" s="279"/>
      <c r="AE333" s="275"/>
      <c r="AF333" s="280"/>
      <c r="AH333" s="133"/>
      <c r="AI333" s="279"/>
      <c r="AJ333" s="275"/>
      <c r="AK333" s="280"/>
    </row>
    <row r="334" spans="14:37" x14ac:dyDescent="0.25">
      <c r="N334" s="240" t="str">
        <f t="shared" si="220"/>
        <v>O</v>
      </c>
      <c r="O334" s="241" t="str">
        <f t="shared" si="221"/>
        <v>-</v>
      </c>
      <c r="P334" s="242" t="str">
        <f t="shared" si="222"/>
        <v>-</v>
      </c>
      <c r="Q334" s="242" t="str">
        <f t="shared" si="223"/>
        <v>-</v>
      </c>
      <c r="S334" s="240" t="str">
        <f t="shared" si="224"/>
        <v>O</v>
      </c>
      <c r="T334" s="241" t="str">
        <f t="shared" si="230"/>
        <v>-</v>
      </c>
      <c r="U334" s="242" t="str">
        <f t="shared" si="231"/>
        <v>-</v>
      </c>
      <c r="V334" s="242" t="str">
        <f t="shared" si="226"/>
        <v>-</v>
      </c>
      <c r="X334" s="240" t="str">
        <f t="shared" si="227"/>
        <v>O</v>
      </c>
      <c r="Y334" s="241" t="str">
        <f t="shared" si="228"/>
        <v>-</v>
      </c>
      <c r="Z334" s="242" t="str">
        <f t="shared" si="219"/>
        <v>-</v>
      </c>
      <c r="AA334" s="242" t="str">
        <f t="shared" si="229"/>
        <v>-</v>
      </c>
      <c r="AC334" s="133"/>
      <c r="AD334" s="279"/>
      <c r="AE334" s="275"/>
      <c r="AF334" s="280"/>
      <c r="AH334" s="133"/>
      <c r="AI334" s="279"/>
      <c r="AJ334" s="275"/>
      <c r="AK334" s="280"/>
    </row>
    <row r="335" spans="14:37" x14ac:dyDescent="0.25">
      <c r="N335" s="240" t="str">
        <f t="shared" si="220"/>
        <v>P</v>
      </c>
      <c r="O335" s="241" t="str">
        <f t="shared" si="221"/>
        <v>-</v>
      </c>
      <c r="P335" s="242" t="str">
        <f t="shared" si="222"/>
        <v>-</v>
      </c>
      <c r="Q335" s="242" t="str">
        <f t="shared" si="223"/>
        <v>-</v>
      </c>
      <c r="S335" s="240" t="str">
        <f t="shared" si="224"/>
        <v>P</v>
      </c>
      <c r="T335" s="241" t="str">
        <f t="shared" si="230"/>
        <v>-</v>
      </c>
      <c r="U335" s="242" t="str">
        <f t="shared" si="231"/>
        <v>-</v>
      </c>
      <c r="V335" s="242" t="str">
        <f t="shared" si="226"/>
        <v>-</v>
      </c>
      <c r="X335" s="240" t="str">
        <f t="shared" si="227"/>
        <v>P</v>
      </c>
      <c r="Y335" s="241" t="str">
        <f t="shared" si="228"/>
        <v>-</v>
      </c>
      <c r="Z335" s="242" t="str">
        <f t="shared" si="219"/>
        <v>-</v>
      </c>
      <c r="AA335" s="242" t="str">
        <f t="shared" si="229"/>
        <v>-</v>
      </c>
      <c r="AC335" s="133"/>
      <c r="AD335" s="279"/>
      <c r="AE335" s="275"/>
      <c r="AF335" s="280"/>
      <c r="AH335" s="133"/>
      <c r="AI335" s="279"/>
      <c r="AJ335" s="275"/>
      <c r="AK335" s="280"/>
    </row>
    <row r="336" spans="14:37" x14ac:dyDescent="0.25">
      <c r="N336" s="240" t="str">
        <f t="shared" si="220"/>
        <v>Q</v>
      </c>
      <c r="O336" s="241" t="str">
        <f t="shared" si="221"/>
        <v>-</v>
      </c>
      <c r="P336" s="242" t="str">
        <f t="shared" si="222"/>
        <v>-</v>
      </c>
      <c r="Q336" s="242" t="str">
        <f t="shared" si="223"/>
        <v>-</v>
      </c>
      <c r="S336" s="240" t="str">
        <f t="shared" si="224"/>
        <v>Q</v>
      </c>
      <c r="T336" s="241" t="str">
        <f t="shared" si="230"/>
        <v>-</v>
      </c>
      <c r="U336" s="242" t="str">
        <f t="shared" si="231"/>
        <v>-</v>
      </c>
      <c r="V336" s="242" t="str">
        <f t="shared" si="226"/>
        <v>-</v>
      </c>
      <c r="X336" s="240" t="str">
        <f t="shared" si="227"/>
        <v>Q</v>
      </c>
      <c r="Y336" s="241" t="str">
        <f t="shared" si="228"/>
        <v>-</v>
      </c>
      <c r="Z336" s="242" t="str">
        <f t="shared" si="219"/>
        <v>-</v>
      </c>
      <c r="AA336" s="242" t="str">
        <f t="shared" si="229"/>
        <v>-</v>
      </c>
      <c r="AC336" s="133"/>
      <c r="AD336" s="279"/>
      <c r="AE336" s="275"/>
      <c r="AF336" s="280"/>
      <c r="AH336" s="133"/>
      <c r="AI336" s="279"/>
      <c r="AJ336" s="275"/>
      <c r="AK336" s="280"/>
    </row>
    <row r="337" spans="14:37" x14ac:dyDescent="0.25">
      <c r="N337" s="240" t="str">
        <f t="shared" si="220"/>
        <v>R</v>
      </c>
      <c r="O337" s="241" t="str">
        <f t="shared" si="221"/>
        <v>-</v>
      </c>
      <c r="P337" s="242" t="str">
        <f t="shared" si="222"/>
        <v>-</v>
      </c>
      <c r="Q337" s="242" t="str">
        <f t="shared" si="223"/>
        <v>-</v>
      </c>
      <c r="S337" s="240" t="str">
        <f t="shared" si="224"/>
        <v>R</v>
      </c>
      <c r="T337" s="241" t="str">
        <f t="shared" si="230"/>
        <v>-</v>
      </c>
      <c r="U337" s="242" t="str">
        <f t="shared" si="231"/>
        <v>-</v>
      </c>
      <c r="V337" s="242" t="str">
        <f t="shared" si="226"/>
        <v>-</v>
      </c>
      <c r="X337" s="240" t="str">
        <f t="shared" si="227"/>
        <v>R</v>
      </c>
      <c r="Y337" s="241" t="str">
        <f t="shared" si="228"/>
        <v>-</v>
      </c>
      <c r="Z337" s="242" t="str">
        <f t="shared" si="219"/>
        <v>-</v>
      </c>
      <c r="AA337" s="242" t="str">
        <f t="shared" si="229"/>
        <v>-</v>
      </c>
      <c r="AC337" s="133"/>
      <c r="AD337" s="279"/>
      <c r="AE337" s="275"/>
      <c r="AF337" s="280"/>
      <c r="AH337" s="133"/>
      <c r="AI337" s="279"/>
      <c r="AJ337" s="275"/>
      <c r="AK337" s="280"/>
    </row>
    <row r="338" spans="14:37" x14ac:dyDescent="0.25">
      <c r="N338" s="240" t="str">
        <f t="shared" si="220"/>
        <v>S</v>
      </c>
      <c r="O338" s="241" t="str">
        <f t="shared" si="221"/>
        <v>-</v>
      </c>
      <c r="P338" s="242" t="str">
        <f t="shared" si="222"/>
        <v>-</v>
      </c>
      <c r="Q338" s="242" t="str">
        <f t="shared" si="223"/>
        <v>-</v>
      </c>
      <c r="S338" s="240" t="str">
        <f t="shared" si="224"/>
        <v>S</v>
      </c>
      <c r="T338" s="241" t="str">
        <f t="shared" si="230"/>
        <v>-</v>
      </c>
      <c r="U338" s="242" t="str">
        <f t="shared" si="231"/>
        <v>-</v>
      </c>
      <c r="V338" s="242" t="str">
        <f t="shared" si="226"/>
        <v>-</v>
      </c>
      <c r="X338" s="240" t="str">
        <f t="shared" si="227"/>
        <v>S</v>
      </c>
      <c r="Y338" s="241" t="str">
        <f t="shared" si="228"/>
        <v>-</v>
      </c>
      <c r="Z338" s="242" t="str">
        <f t="shared" si="219"/>
        <v>-</v>
      </c>
      <c r="AA338" s="242" t="str">
        <f t="shared" si="229"/>
        <v>-</v>
      </c>
      <c r="AC338" s="133"/>
      <c r="AD338" s="279"/>
      <c r="AE338" s="275"/>
      <c r="AF338" s="280"/>
      <c r="AH338" s="133"/>
      <c r="AI338" s="279"/>
      <c r="AJ338" s="275"/>
      <c r="AK338" s="280"/>
    </row>
    <row r="339" spans="14:37" x14ac:dyDescent="0.25">
      <c r="N339" s="240" t="str">
        <f t="shared" si="220"/>
        <v>OI</v>
      </c>
      <c r="O339" s="241" t="str">
        <f t="shared" si="221"/>
        <v>-</v>
      </c>
      <c r="P339" s="242" t="str">
        <f t="shared" si="222"/>
        <v>-</v>
      </c>
      <c r="Q339" s="242" t="str">
        <f t="shared" si="223"/>
        <v>-</v>
      </c>
      <c r="S339" s="240" t="str">
        <f t="shared" si="224"/>
        <v>OI</v>
      </c>
      <c r="T339" s="241" t="str">
        <f t="shared" si="230"/>
        <v>-</v>
      </c>
      <c r="U339" s="242" t="str">
        <f t="shared" si="231"/>
        <v>-</v>
      </c>
      <c r="V339" s="242" t="str">
        <f t="shared" si="226"/>
        <v>-</v>
      </c>
      <c r="X339" s="240" t="str">
        <f t="shared" si="227"/>
        <v>OI</v>
      </c>
      <c r="Y339" s="241" t="str">
        <f t="shared" si="228"/>
        <v>-</v>
      </c>
      <c r="Z339" s="242" t="str">
        <f t="shared" si="219"/>
        <v>-</v>
      </c>
      <c r="AA339" s="242" t="str">
        <f t="shared" si="229"/>
        <v>-</v>
      </c>
      <c r="AC339" s="133"/>
      <c r="AD339" s="279"/>
      <c r="AE339" s="275"/>
      <c r="AF339" s="280"/>
      <c r="AH339" s="133"/>
      <c r="AI339" s="279"/>
      <c r="AJ339" s="275"/>
      <c r="AK339" s="280"/>
    </row>
    <row r="340" spans="14:37" x14ac:dyDescent="0.25">
      <c r="N340" s="240" t="str">
        <f t="shared" si="220"/>
        <v>CLARO</v>
      </c>
      <c r="O340" s="241">
        <f t="shared" si="221"/>
        <v>199.9</v>
      </c>
      <c r="P340" s="242">
        <f t="shared" si="222"/>
        <v>19990</v>
      </c>
      <c r="Q340" s="242">
        <f t="shared" si="223"/>
        <v>1.2209394865119239</v>
      </c>
      <c r="S340" s="240" t="str">
        <f t="shared" si="224"/>
        <v>CLARO</v>
      </c>
      <c r="T340" s="241">
        <f t="shared" si="230"/>
        <v>199.9</v>
      </c>
      <c r="U340" s="242">
        <f t="shared" si="231"/>
        <v>19990</v>
      </c>
      <c r="V340" s="284">
        <f t="shared" si="226"/>
        <v>1.1350451420602403</v>
      </c>
      <c r="X340" s="240" t="str">
        <f t="shared" si="227"/>
        <v>CLARO</v>
      </c>
      <c r="Y340" s="241" t="s">
        <v>187</v>
      </c>
      <c r="Z340" s="242" t="str">
        <f t="shared" si="219"/>
        <v>-</v>
      </c>
      <c r="AA340" s="242" t="str">
        <f t="shared" si="229"/>
        <v>-</v>
      </c>
      <c r="AC340" s="133"/>
      <c r="AD340" s="279"/>
      <c r="AE340" s="275"/>
      <c r="AF340" s="280"/>
      <c r="AH340" s="133"/>
      <c r="AI340" s="279"/>
      <c r="AJ340" s="275"/>
      <c r="AK340" s="280"/>
    </row>
    <row r="341" spans="14:37" x14ac:dyDescent="0.25">
      <c r="N341" s="240" t="str">
        <f t="shared" si="220"/>
        <v>TELEFONICA</v>
      </c>
      <c r="O341" s="241" t="str">
        <f t="shared" si="221"/>
        <v>-</v>
      </c>
      <c r="P341" s="242" t="str">
        <f t="shared" si="222"/>
        <v>-</v>
      </c>
      <c r="Q341" s="242" t="str">
        <f t="shared" si="223"/>
        <v>-</v>
      </c>
      <c r="S341" s="240" t="str">
        <f t="shared" si="224"/>
        <v>TELEFONICA</v>
      </c>
      <c r="T341" s="241" t="str">
        <f t="shared" si="230"/>
        <v>-</v>
      </c>
      <c r="U341" s="242" t="str">
        <f t="shared" si="231"/>
        <v>-</v>
      </c>
      <c r="V341" s="242" t="str">
        <f t="shared" si="226"/>
        <v>-</v>
      </c>
      <c r="X341" s="240" t="str">
        <f t="shared" si="227"/>
        <v>TELEFONICA</v>
      </c>
      <c r="Y341" s="241" t="str">
        <f t="shared" ref="Y341:Y347" si="232">T341</f>
        <v>-</v>
      </c>
      <c r="Z341" s="242" t="str">
        <f t="shared" si="219"/>
        <v>-</v>
      </c>
      <c r="AA341" s="242" t="str">
        <f t="shared" si="229"/>
        <v>-</v>
      </c>
      <c r="AC341" s="133"/>
      <c r="AD341" s="279"/>
      <c r="AE341" s="275"/>
      <c r="AF341" s="280"/>
      <c r="AH341" s="133"/>
      <c r="AI341" s="279"/>
      <c r="AJ341" s="275"/>
      <c r="AK341" s="280"/>
    </row>
    <row r="342" spans="14:37" x14ac:dyDescent="0.25">
      <c r="N342" s="240" t="str">
        <f t="shared" si="220"/>
        <v>TIM</v>
      </c>
      <c r="O342" s="241" t="str">
        <f t="shared" si="221"/>
        <v>-</v>
      </c>
      <c r="P342" s="242" t="str">
        <f t="shared" si="222"/>
        <v>-</v>
      </c>
      <c r="Q342" s="242" t="str">
        <f t="shared" si="223"/>
        <v>-</v>
      </c>
      <c r="S342" s="240" t="str">
        <f t="shared" si="224"/>
        <v>TIM</v>
      </c>
      <c r="T342" s="241" t="str">
        <f t="shared" si="230"/>
        <v>-</v>
      </c>
      <c r="U342" s="242" t="str">
        <f t="shared" si="231"/>
        <v>-</v>
      </c>
      <c r="V342" s="242" t="str">
        <f t="shared" si="226"/>
        <v>-</v>
      </c>
      <c r="X342" s="240" t="str">
        <f t="shared" si="227"/>
        <v>TIM</v>
      </c>
      <c r="Y342" s="241" t="str">
        <f t="shared" si="232"/>
        <v>-</v>
      </c>
      <c r="Z342" s="242" t="str">
        <f t="shared" si="219"/>
        <v>-</v>
      </c>
      <c r="AA342" s="242" t="str">
        <f t="shared" si="229"/>
        <v>-</v>
      </c>
      <c r="AD342" s="279"/>
      <c r="AE342" s="275"/>
      <c r="AF342" s="280"/>
      <c r="AH342" s="133"/>
      <c r="AI342" s="279"/>
      <c r="AJ342" s="275"/>
      <c r="AK342" s="280"/>
    </row>
    <row r="343" spans="14:37" x14ac:dyDescent="0.25">
      <c r="N343" s="240" t="str">
        <f t="shared" si="220"/>
        <v>T</v>
      </c>
      <c r="O343" s="241" t="str">
        <f t="shared" si="221"/>
        <v>-</v>
      </c>
      <c r="P343" s="242" t="str">
        <f t="shared" si="222"/>
        <v>-</v>
      </c>
      <c r="Q343" s="242" t="str">
        <f t="shared" si="223"/>
        <v>-</v>
      </c>
      <c r="S343" s="240" t="str">
        <f t="shared" si="224"/>
        <v>T</v>
      </c>
      <c r="T343" s="241" t="str">
        <f t="shared" si="230"/>
        <v>-</v>
      </c>
      <c r="U343" s="242" t="str">
        <f t="shared" si="231"/>
        <v>-</v>
      </c>
      <c r="V343" s="242" t="str">
        <f t="shared" si="226"/>
        <v>-</v>
      </c>
      <c r="X343" s="240" t="str">
        <f t="shared" si="227"/>
        <v>T</v>
      </c>
      <c r="Y343" s="241" t="str">
        <f t="shared" si="232"/>
        <v>-</v>
      </c>
      <c r="Z343" s="242" t="str">
        <f t="shared" si="219"/>
        <v>-</v>
      </c>
      <c r="AA343" s="242" t="str">
        <f t="shared" si="229"/>
        <v>-</v>
      </c>
      <c r="AC343" s="133"/>
      <c r="AD343" s="279"/>
      <c r="AE343" s="275"/>
      <c r="AF343" s="280"/>
      <c r="AH343" s="133"/>
      <c r="AI343" s="279"/>
      <c r="AJ343" s="275"/>
      <c r="AK343" s="280"/>
    </row>
    <row r="344" spans="14:37" x14ac:dyDescent="0.25">
      <c r="N344" s="240" t="str">
        <f t="shared" si="220"/>
        <v>U</v>
      </c>
      <c r="O344" s="241" t="str">
        <f t="shared" si="221"/>
        <v>-</v>
      </c>
      <c r="P344" s="242" t="str">
        <f t="shared" si="222"/>
        <v>-</v>
      </c>
      <c r="Q344" s="242" t="str">
        <f t="shared" si="223"/>
        <v>-</v>
      </c>
      <c r="S344" s="240" t="str">
        <f t="shared" si="224"/>
        <v>U</v>
      </c>
      <c r="T344" s="241" t="str">
        <f t="shared" si="230"/>
        <v>-</v>
      </c>
      <c r="U344" s="242" t="str">
        <f t="shared" si="231"/>
        <v>-</v>
      </c>
      <c r="V344" s="242" t="str">
        <f t="shared" si="226"/>
        <v>-</v>
      </c>
      <c r="X344" s="240" t="str">
        <f t="shared" si="227"/>
        <v>U</v>
      </c>
      <c r="Y344" s="241" t="str">
        <f t="shared" si="232"/>
        <v>-</v>
      </c>
      <c r="Z344" s="242" t="str">
        <f t="shared" si="219"/>
        <v>-</v>
      </c>
      <c r="AA344" s="242" t="str">
        <f t="shared" si="229"/>
        <v>-</v>
      </c>
      <c r="AC344" s="133"/>
      <c r="AD344" s="279"/>
      <c r="AE344" s="275"/>
      <c r="AF344" s="280"/>
      <c r="AH344" s="133"/>
      <c r="AI344" s="279"/>
      <c r="AJ344" s="275"/>
      <c r="AK344" s="280"/>
    </row>
    <row r="345" spans="14:37" x14ac:dyDescent="0.25">
      <c r="N345" s="240" t="str">
        <f t="shared" si="220"/>
        <v xml:space="preserve">V </v>
      </c>
      <c r="O345" s="241" t="str">
        <f t="shared" si="221"/>
        <v>-</v>
      </c>
      <c r="P345" s="242" t="str">
        <f t="shared" si="222"/>
        <v>-</v>
      </c>
      <c r="Q345" s="242" t="str">
        <f t="shared" si="223"/>
        <v>-</v>
      </c>
      <c r="S345" s="240" t="str">
        <f t="shared" si="224"/>
        <v xml:space="preserve">V </v>
      </c>
      <c r="T345" s="241" t="str">
        <f t="shared" si="230"/>
        <v>-</v>
      </c>
      <c r="U345" s="242" t="str">
        <f t="shared" si="231"/>
        <v>-</v>
      </c>
      <c r="V345" s="242" t="str">
        <f t="shared" si="226"/>
        <v>-</v>
      </c>
      <c r="X345" s="240" t="str">
        <f t="shared" si="227"/>
        <v xml:space="preserve">V </v>
      </c>
      <c r="Y345" s="241" t="str">
        <f t="shared" si="232"/>
        <v>-</v>
      </c>
      <c r="Z345" s="242" t="str">
        <f t="shared" si="219"/>
        <v>-</v>
      </c>
      <c r="AA345" s="242" t="str">
        <f t="shared" si="229"/>
        <v>-</v>
      </c>
      <c r="AC345" s="133"/>
      <c r="AD345" s="279"/>
      <c r="AE345" s="275"/>
      <c r="AF345" s="280"/>
      <c r="AH345" s="133"/>
      <c r="AI345" s="279"/>
      <c r="AJ345" s="275"/>
      <c r="AK345" s="280"/>
    </row>
    <row r="346" spans="14:37" x14ac:dyDescent="0.25">
      <c r="N346" s="240" t="str">
        <f t="shared" si="220"/>
        <v>W</v>
      </c>
      <c r="O346" s="241" t="str">
        <f t="shared" si="221"/>
        <v>-</v>
      </c>
      <c r="P346" s="242" t="str">
        <f t="shared" si="222"/>
        <v>-</v>
      </c>
      <c r="Q346" s="242" t="str">
        <f t="shared" si="223"/>
        <v>-</v>
      </c>
      <c r="S346" s="240" t="str">
        <f t="shared" si="224"/>
        <v>W</v>
      </c>
      <c r="T346" s="241" t="str">
        <f t="shared" si="230"/>
        <v>-</v>
      </c>
      <c r="U346" s="242" t="str">
        <f t="shared" si="231"/>
        <v>-</v>
      </c>
      <c r="V346" s="242" t="str">
        <f t="shared" si="226"/>
        <v>-</v>
      </c>
      <c r="X346" s="240" t="str">
        <f t="shared" si="227"/>
        <v>W</v>
      </c>
      <c r="Y346" s="241" t="str">
        <f t="shared" si="232"/>
        <v>-</v>
      </c>
      <c r="Z346" s="242" t="str">
        <f t="shared" si="219"/>
        <v>-</v>
      </c>
      <c r="AA346" s="242" t="str">
        <f t="shared" si="229"/>
        <v>-</v>
      </c>
      <c r="AC346" s="133"/>
      <c r="AD346" s="279"/>
      <c r="AE346" s="275"/>
      <c r="AF346" s="280"/>
      <c r="AH346" s="133"/>
      <c r="AI346" s="279"/>
      <c r="AJ346" s="275"/>
      <c r="AK346" s="280"/>
    </row>
    <row r="347" spans="14:37" x14ac:dyDescent="0.25">
      <c r="N347" s="240" t="str">
        <f t="shared" si="220"/>
        <v>X</v>
      </c>
      <c r="O347" s="241">
        <f t="shared" si="221"/>
        <v>140</v>
      </c>
      <c r="P347" s="242">
        <f t="shared" si="222"/>
        <v>14000</v>
      </c>
      <c r="Q347" s="242">
        <f t="shared" si="223"/>
        <v>-5.4547103181955714E-2</v>
      </c>
      <c r="S347" s="240" t="str">
        <f t="shared" si="224"/>
        <v>X</v>
      </c>
      <c r="T347" s="241">
        <f t="shared" si="230"/>
        <v>140</v>
      </c>
      <c r="U347" s="242">
        <f t="shared" si="231"/>
        <v>14000</v>
      </c>
      <c r="V347" s="242">
        <f t="shared" si="226"/>
        <v>-0.38821524261082657</v>
      </c>
      <c r="X347" s="240" t="str">
        <f t="shared" si="227"/>
        <v>X</v>
      </c>
      <c r="Y347" s="241">
        <f t="shared" si="232"/>
        <v>140</v>
      </c>
      <c r="Z347" s="242">
        <f t="shared" si="219"/>
        <v>14000</v>
      </c>
      <c r="AA347" s="242">
        <f t="shared" si="229"/>
        <v>-0.11703715841831057</v>
      </c>
      <c r="AC347" s="133"/>
      <c r="AD347" s="279"/>
      <c r="AE347" s="275"/>
      <c r="AF347" s="133"/>
      <c r="AH347" s="133"/>
      <c r="AI347" s="279"/>
      <c r="AJ347" s="275"/>
      <c r="AK347" s="280"/>
    </row>
    <row r="348" spans="14:37" x14ac:dyDescent="0.25">
      <c r="N348" s="240" t="str">
        <f t="shared" si="220"/>
        <v>Y</v>
      </c>
      <c r="O348" s="241" t="str">
        <f t="shared" si="221"/>
        <v>-</v>
      </c>
      <c r="P348" s="242" t="str">
        <f t="shared" si="222"/>
        <v>-</v>
      </c>
      <c r="Q348" s="242" t="str">
        <f t="shared" si="223"/>
        <v>-</v>
      </c>
      <c r="S348" s="240" t="str">
        <f t="shared" si="224"/>
        <v>Y</v>
      </c>
      <c r="T348" s="241" t="str">
        <f t="shared" ref="T348:T351" si="233">O348</f>
        <v>-</v>
      </c>
      <c r="U348" s="242" t="str">
        <f t="shared" si="218"/>
        <v>-</v>
      </c>
      <c r="V348" s="242" t="str">
        <f t="shared" si="226"/>
        <v>-</v>
      </c>
      <c r="X348" s="240" t="str">
        <f t="shared" si="227"/>
        <v>Y</v>
      </c>
      <c r="Y348" s="241" t="str">
        <f t="shared" ref="Y348:Y350" si="234">T348</f>
        <v>-</v>
      </c>
      <c r="Z348" s="242" t="str">
        <f t="shared" ref="Z348:Z350" si="235">IFERROR(Y348*100,"-")</f>
        <v>-</v>
      </c>
      <c r="AA348" s="242" t="str">
        <f t="shared" si="229"/>
        <v>-</v>
      </c>
      <c r="AC348" s="133"/>
      <c r="AD348" s="279"/>
      <c r="AE348" s="275"/>
      <c r="AF348" s="280"/>
      <c r="AH348" s="133"/>
      <c r="AI348" s="279"/>
      <c r="AJ348" s="275"/>
      <c r="AK348" s="280"/>
    </row>
    <row r="349" spans="14:37" x14ac:dyDescent="0.25">
      <c r="N349" s="240" t="str">
        <f t="shared" si="220"/>
        <v>Z</v>
      </c>
      <c r="O349" s="241">
        <f t="shared" si="221"/>
        <v>184.95</v>
      </c>
      <c r="P349" s="242">
        <f t="shared" si="222"/>
        <v>18495</v>
      </c>
      <c r="Q349" s="242">
        <f t="shared" si="223"/>
        <v>0.90260017906745815</v>
      </c>
      <c r="S349" s="240" t="str">
        <f t="shared" si="224"/>
        <v>Z</v>
      </c>
      <c r="T349" s="241">
        <f t="shared" si="233"/>
        <v>184.95</v>
      </c>
      <c r="U349" s="242">
        <f t="shared" si="218"/>
        <v>18495</v>
      </c>
      <c r="V349" s="242">
        <f t="shared" si="226"/>
        <v>0.7548657973051075</v>
      </c>
      <c r="X349" s="240" t="str">
        <f t="shared" si="227"/>
        <v>Z</v>
      </c>
      <c r="Y349" s="241">
        <f t="shared" si="234"/>
        <v>184.95</v>
      </c>
      <c r="Z349" s="242">
        <f t="shared" si="235"/>
        <v>18495</v>
      </c>
      <c r="AA349" s="242">
        <f t="shared" si="229"/>
        <v>1.163746839366975</v>
      </c>
      <c r="AC349" s="133"/>
      <c r="AD349" s="279"/>
      <c r="AE349" s="275"/>
      <c r="AF349" s="280"/>
      <c r="AH349" s="133"/>
      <c r="AI349" s="279"/>
      <c r="AJ349" s="275"/>
      <c r="AK349" s="280"/>
    </row>
    <row r="350" spans="14:37" x14ac:dyDescent="0.25">
      <c r="N350" s="240" t="str">
        <f t="shared" si="220"/>
        <v>AA</v>
      </c>
      <c r="O350" s="241">
        <f t="shared" si="221"/>
        <v>79.040000000000006</v>
      </c>
      <c r="P350" s="242">
        <f t="shared" si="222"/>
        <v>7904.0000000000009</v>
      </c>
      <c r="Q350" s="284">
        <f t="shared" si="223"/>
        <v>-1.3526049079856099</v>
      </c>
      <c r="S350" s="240" t="str">
        <f t="shared" si="224"/>
        <v>AA</v>
      </c>
      <c r="T350" s="241" t="s">
        <v>187</v>
      </c>
      <c r="U350" s="242" t="str">
        <f t="shared" si="218"/>
        <v>-</v>
      </c>
      <c r="V350" s="242" t="str">
        <f t="shared" si="226"/>
        <v>-</v>
      </c>
      <c r="X350" s="240" t="str">
        <f t="shared" si="227"/>
        <v>AA</v>
      </c>
      <c r="Y350" s="241" t="str">
        <f t="shared" si="234"/>
        <v>-</v>
      </c>
      <c r="Z350" s="242" t="str">
        <f t="shared" si="235"/>
        <v>-</v>
      </c>
      <c r="AA350" s="242" t="str">
        <f t="shared" si="229"/>
        <v>-</v>
      </c>
      <c r="AC350" s="133"/>
      <c r="AD350" s="279"/>
      <c r="AE350" s="275"/>
      <c r="AF350" s="280"/>
      <c r="AH350" s="133"/>
      <c r="AI350" s="279"/>
      <c r="AJ350" s="275"/>
      <c r="AK350" s="280"/>
    </row>
    <row r="351" spans="14:37" ht="15.75" thickBot="1" x14ac:dyDescent="0.3">
      <c r="N351" s="240" t="str">
        <f t="shared" si="220"/>
        <v>AB</v>
      </c>
      <c r="O351" s="241">
        <f t="shared" si="221"/>
        <v>151.58000000000001</v>
      </c>
      <c r="P351" s="242">
        <f t="shared" si="222"/>
        <v>15158.000000000002</v>
      </c>
      <c r="Q351" s="242">
        <f t="shared" si="223"/>
        <v>0.19203277509275463</v>
      </c>
      <c r="S351" s="240" t="str">
        <f t="shared" si="224"/>
        <v>AB</v>
      </c>
      <c r="T351" s="241">
        <f t="shared" si="233"/>
        <v>151.58000000000001</v>
      </c>
      <c r="U351" s="242">
        <f t="shared" si="218"/>
        <v>15158.000000000002</v>
      </c>
      <c r="V351" s="242">
        <f t="shared" si="226"/>
        <v>-9.3735188278756765E-2</v>
      </c>
      <c r="X351" s="240" t="str">
        <f t="shared" si="227"/>
        <v>AB</v>
      </c>
      <c r="Y351" s="241">
        <f t="shared" ref="Y351" si="236">T351</f>
        <v>151.58000000000001</v>
      </c>
      <c r="Z351" s="242">
        <f t="shared" si="219"/>
        <v>15158.000000000002</v>
      </c>
      <c r="AA351" s="242">
        <f t="shared" si="229"/>
        <v>0.21291787371413948</v>
      </c>
      <c r="AC351" s="133"/>
      <c r="AD351" s="279"/>
      <c r="AE351" s="275"/>
      <c r="AF351" s="280"/>
      <c r="AH351" s="133"/>
      <c r="AI351" s="279"/>
      <c r="AJ351" s="275"/>
      <c r="AK351" s="280"/>
    </row>
    <row r="352" spans="14:37" ht="30.75" thickBot="1" x14ac:dyDescent="0.3">
      <c r="N352" s="247" t="s">
        <v>193</v>
      </c>
      <c r="O352" s="262">
        <f>STDEV(P320:P351)/AVERAGE(P320:P351)</f>
        <v>0.32941863367757557</v>
      </c>
      <c r="P352" s="242">
        <f t="shared" si="222"/>
        <v>32.941863367757556</v>
      </c>
      <c r="Q352" s="251"/>
      <c r="S352" s="247" t="s">
        <v>193</v>
      </c>
      <c r="T352" s="262">
        <f>STDEV(U320:U351)/AVERAGE(U320:U351)</f>
        <v>0.25326566103957604</v>
      </c>
      <c r="U352" s="236"/>
      <c r="V352" s="249"/>
      <c r="X352" s="314" t="s">
        <v>193</v>
      </c>
      <c r="Y352" s="316">
        <f>STDEV(Z320:Z351)/AVERAGE(Z320:Z351)</f>
        <v>0.24353827142731102</v>
      </c>
      <c r="Z352" s="236"/>
      <c r="AA352" s="249"/>
      <c r="AC352" s="285"/>
      <c r="AD352" s="279"/>
      <c r="AE352" s="280"/>
      <c r="AF352" s="133"/>
      <c r="AH352" s="285"/>
      <c r="AI352" s="279"/>
      <c r="AJ352" s="280"/>
      <c r="AK352" s="133"/>
    </row>
    <row r="353" spans="19:37" ht="45.75" thickBot="1" x14ac:dyDescent="0.3">
      <c r="S353" s="283"/>
      <c r="T353" s="366"/>
      <c r="X353" s="291" t="s">
        <v>248</v>
      </c>
      <c r="Y353" s="292">
        <f>AVERAGE(Y320:Y351)</f>
        <v>144.10750000000002</v>
      </c>
      <c r="AC353" s="283"/>
      <c r="AD353" s="366"/>
      <c r="AE353" s="277"/>
      <c r="AF353" s="277"/>
      <c r="AH353" s="283"/>
      <c r="AI353" s="366"/>
      <c r="AJ353" s="277"/>
      <c r="AK353" s="277"/>
    </row>
  </sheetData>
  <mergeCells count="57">
    <mergeCell ref="N318:Q318"/>
    <mergeCell ref="S318:V318"/>
    <mergeCell ref="X318:AA318"/>
    <mergeCell ref="AC318:AF318"/>
    <mergeCell ref="AH318:AK318"/>
    <mergeCell ref="N1:Q1"/>
    <mergeCell ref="S1:V1"/>
    <mergeCell ref="X1:AA1"/>
    <mergeCell ref="AC1:AF1"/>
    <mergeCell ref="N39:Q39"/>
    <mergeCell ref="S39:V39"/>
    <mergeCell ref="X39:AA39"/>
    <mergeCell ref="AC39:AF39"/>
    <mergeCell ref="N103:Q103"/>
    <mergeCell ref="S103:V103"/>
    <mergeCell ref="X103:AA103"/>
    <mergeCell ref="AC103:AF103"/>
    <mergeCell ref="N71:Q71"/>
    <mergeCell ref="S71:V71"/>
    <mergeCell ref="X71:AA71"/>
    <mergeCell ref="N136:Q136"/>
    <mergeCell ref="S136:V136"/>
    <mergeCell ref="X136:AA136"/>
    <mergeCell ref="AC136:AF136"/>
    <mergeCell ref="AH136:AK136"/>
    <mergeCell ref="N170:Q170"/>
    <mergeCell ref="S170:V170"/>
    <mergeCell ref="AC283:AF283"/>
    <mergeCell ref="AH283:AK283"/>
    <mergeCell ref="AC226:AF226"/>
    <mergeCell ref="AH226:AK226"/>
    <mergeCell ref="N254:Q254"/>
    <mergeCell ref="S254:V254"/>
    <mergeCell ref="X254:AA254"/>
    <mergeCell ref="N198:Q198"/>
    <mergeCell ref="S198:V198"/>
    <mergeCell ref="X198:AA198"/>
    <mergeCell ref="N226:Q226"/>
    <mergeCell ref="S226:V226"/>
    <mergeCell ref="X226:AA226"/>
    <mergeCell ref="N283:Q283"/>
    <mergeCell ref="S283:V283"/>
    <mergeCell ref="X283:AA283"/>
    <mergeCell ref="AR1:AU1"/>
    <mergeCell ref="AH39:AK39"/>
    <mergeCell ref="AM39:AP39"/>
    <mergeCell ref="AH71:AK71"/>
    <mergeCell ref="AM71:AP71"/>
    <mergeCell ref="AH1:AK1"/>
    <mergeCell ref="AM1:AP1"/>
    <mergeCell ref="AH103:AK103"/>
    <mergeCell ref="AM103:AP103"/>
    <mergeCell ref="AR103:AU103"/>
    <mergeCell ref="AM136:AP136"/>
    <mergeCell ref="AR226:AU226"/>
    <mergeCell ref="AM226:AP226"/>
    <mergeCell ref="AC71:AF71"/>
  </mergeCells>
  <conditionalFormatting sqref="B39:L39">
    <cfRule type="cellIs" dxfId="165" priority="318" operator="lessThan">
      <formula>0.2501</formula>
    </cfRule>
    <cfRule type="cellIs" dxfId="164" priority="319" operator="greaterThan">
      <formula>0.24999</formula>
    </cfRule>
  </conditionalFormatting>
  <conditionalFormatting sqref="O35">
    <cfRule type="cellIs" dxfId="163" priority="312" operator="lessThan">
      <formula>0.2501</formula>
    </cfRule>
    <cfRule type="cellIs" dxfId="162" priority="313" operator="greaterThan">
      <formula>0.24999</formula>
    </cfRule>
  </conditionalFormatting>
  <conditionalFormatting sqref="T35">
    <cfRule type="cellIs" dxfId="161" priority="310" operator="lessThan">
      <formula>0.2501</formula>
    </cfRule>
    <cfRule type="cellIs" dxfId="160" priority="311" operator="greaterThan">
      <formula>0.24999</formula>
    </cfRule>
  </conditionalFormatting>
  <conditionalFormatting sqref="Q3">
    <cfRule type="cellIs" dxfId="159" priority="307" operator="equal">
      <formula>0</formula>
    </cfRule>
  </conditionalFormatting>
  <conditionalFormatting sqref="Q4">
    <cfRule type="cellIs" dxfId="158" priority="306" operator="greaterThan">
      <formula>0.9</formula>
    </cfRule>
  </conditionalFormatting>
  <conditionalFormatting sqref="Q6">
    <cfRule type="cellIs" dxfId="157" priority="305" operator="greaterThan">
      <formula>0.9</formula>
    </cfRule>
  </conditionalFormatting>
  <conditionalFormatting sqref="Q12">
    <cfRule type="cellIs" dxfId="156" priority="304" operator="greaterThan">
      <formula>0.9</formula>
    </cfRule>
  </conditionalFormatting>
  <conditionalFormatting sqref="Q21:Q27">
    <cfRule type="cellIs" dxfId="155" priority="303" operator="greaterThan">
      <formula>0.9</formula>
    </cfRule>
  </conditionalFormatting>
  <conditionalFormatting sqref="Y35">
    <cfRule type="cellIs" dxfId="154" priority="301" operator="lessThan">
      <formula>0.2501</formula>
    </cfRule>
    <cfRule type="cellIs" dxfId="153" priority="302" operator="greaterThan">
      <formula>0.24999</formula>
    </cfRule>
  </conditionalFormatting>
  <conditionalFormatting sqref="AD35">
    <cfRule type="cellIs" dxfId="152" priority="299" operator="lessThan">
      <formula>0.2501</formula>
    </cfRule>
    <cfRule type="cellIs" dxfId="151" priority="300" operator="greaterThan">
      <formula>0.24999</formula>
    </cfRule>
  </conditionalFormatting>
  <conditionalFormatting sqref="O68">
    <cfRule type="cellIs" dxfId="150" priority="297" operator="lessThan">
      <formula>0.2501</formula>
    </cfRule>
    <cfRule type="cellIs" dxfId="149" priority="298" operator="greaterThan">
      <formula>0.24999</formula>
    </cfRule>
  </conditionalFormatting>
  <conditionalFormatting sqref="T68">
    <cfRule type="cellIs" dxfId="148" priority="295" operator="lessThan">
      <formula>0.2501</formula>
    </cfRule>
    <cfRule type="cellIs" dxfId="147" priority="296" operator="greaterThan">
      <formula>0.24999</formula>
    </cfRule>
  </conditionalFormatting>
  <conditionalFormatting sqref="Q41:Q67">
    <cfRule type="cellIs" dxfId="146" priority="294" operator="equal">
      <formula>0</formula>
    </cfRule>
  </conditionalFormatting>
  <conditionalFormatting sqref="Y68">
    <cfRule type="cellIs" dxfId="145" priority="288" operator="lessThan">
      <formula>0.2501</formula>
    </cfRule>
    <cfRule type="cellIs" dxfId="144" priority="289" operator="greaterThan">
      <formula>0.24999</formula>
    </cfRule>
  </conditionalFormatting>
  <conditionalFormatting sqref="AD68">
    <cfRule type="cellIs" dxfId="143" priority="286" operator="lessThan">
      <formula>0.2501</formula>
    </cfRule>
    <cfRule type="cellIs" dxfId="142" priority="287" operator="greaterThan">
      <formula>0.24999</formula>
    </cfRule>
  </conditionalFormatting>
  <conditionalFormatting sqref="O100">
    <cfRule type="cellIs" dxfId="141" priority="284" operator="lessThan">
      <formula>0.2501</formula>
    </cfRule>
    <cfRule type="cellIs" dxfId="140" priority="285" operator="greaterThan">
      <formula>0.24999</formula>
    </cfRule>
  </conditionalFormatting>
  <conditionalFormatting sqref="Q73:Q99">
    <cfRule type="cellIs" dxfId="139" priority="281" operator="equal">
      <formula>0</formula>
    </cfRule>
  </conditionalFormatting>
  <conditionalFormatting sqref="V73:V99">
    <cfRule type="cellIs" dxfId="138" priority="276" operator="equal">
      <formula>0</formula>
    </cfRule>
  </conditionalFormatting>
  <conditionalFormatting sqref="O132">
    <cfRule type="cellIs" dxfId="137" priority="274" operator="lessThan">
      <formula>0.2501</formula>
    </cfRule>
    <cfRule type="cellIs" dxfId="136" priority="275" operator="greaterThan">
      <formula>0.24999</formula>
    </cfRule>
  </conditionalFormatting>
  <conditionalFormatting sqref="O223">
    <cfRule type="cellIs" dxfId="135" priority="225" operator="lessThan">
      <formula>0.2501</formula>
    </cfRule>
    <cfRule type="cellIs" dxfId="134" priority="226" operator="greaterThan">
      <formula>0.24999</formula>
    </cfRule>
  </conditionalFormatting>
  <conditionalFormatting sqref="Q172:Q194">
    <cfRule type="cellIs" dxfId="133" priority="233" operator="equal">
      <formula>0</formula>
    </cfRule>
  </conditionalFormatting>
  <conditionalFormatting sqref="Q105:Q131">
    <cfRule type="cellIs" dxfId="132" priority="265" operator="equal">
      <formula>0</formula>
    </cfRule>
  </conditionalFormatting>
  <conditionalFormatting sqref="V200:V222">
    <cfRule type="cellIs" dxfId="131" priority="216" operator="equal">
      <formula>0</formula>
    </cfRule>
  </conditionalFormatting>
  <conditionalFormatting sqref="V228:V250">
    <cfRule type="cellIs" dxfId="130" priority="204" operator="equal">
      <formula>0</formula>
    </cfRule>
  </conditionalFormatting>
  <conditionalFormatting sqref="O165">
    <cfRule type="cellIs" dxfId="129" priority="258" operator="lessThan">
      <formula>0.2501</formula>
    </cfRule>
    <cfRule type="cellIs" dxfId="128" priority="259" operator="greaterThan">
      <formula>0.24999</formula>
    </cfRule>
  </conditionalFormatting>
  <conditionalFormatting sqref="Q138:Q164">
    <cfRule type="cellIs" dxfId="127" priority="251" operator="equal">
      <formula>0</formula>
    </cfRule>
  </conditionalFormatting>
  <conditionalFormatting sqref="AA200:AA222">
    <cfRule type="cellIs" dxfId="126" priority="218" operator="equal">
      <formula>0</formula>
    </cfRule>
  </conditionalFormatting>
  <conditionalFormatting sqref="O195">
    <cfRule type="cellIs" dxfId="125" priority="240" operator="lessThan">
      <formula>0.2501</formula>
    </cfRule>
    <cfRule type="cellIs" dxfId="124" priority="241" operator="greaterThan">
      <formula>0.24999</formula>
    </cfRule>
  </conditionalFormatting>
  <conditionalFormatting sqref="T195">
    <cfRule type="cellIs" dxfId="123" priority="238" operator="lessThan">
      <formula>0.2501</formula>
    </cfRule>
    <cfRule type="cellIs" dxfId="122" priority="239" operator="greaterThan">
      <formula>0.24999</formula>
    </cfRule>
  </conditionalFormatting>
  <conditionalFormatting sqref="V172:V194">
    <cfRule type="cellIs" dxfId="121" priority="232" operator="equal">
      <formula>0</formula>
    </cfRule>
  </conditionalFormatting>
  <conditionalFormatting sqref="AK172:AK194">
    <cfRule type="cellIs" dxfId="120" priority="227" operator="equal">
      <formula>0</formula>
    </cfRule>
  </conditionalFormatting>
  <conditionalFormatting sqref="Q200:Q222">
    <cfRule type="cellIs" dxfId="119" priority="224" operator="equal">
      <formula>0</formula>
    </cfRule>
  </conditionalFormatting>
  <conditionalFormatting sqref="Y251">
    <cfRule type="cellIs" dxfId="118" priority="209" operator="lessThan">
      <formula>0.2501</formula>
    </cfRule>
    <cfRule type="cellIs" dxfId="117" priority="210" operator="greaterThan">
      <formula>0.24999</formula>
    </cfRule>
  </conditionalFormatting>
  <conditionalFormatting sqref="T223">
    <cfRule type="cellIs" dxfId="116" priority="222" operator="lessThan">
      <formula>0.2501</formula>
    </cfRule>
    <cfRule type="cellIs" dxfId="115" priority="223" operator="greaterThan">
      <formula>0.24999</formula>
    </cfRule>
  </conditionalFormatting>
  <conditionalFormatting sqref="Y223">
    <cfRule type="cellIs" dxfId="114" priority="219" operator="lessThan">
      <formula>0.2501</formula>
    </cfRule>
    <cfRule type="cellIs" dxfId="113" priority="220" operator="greaterThan">
      <formula>0.24999</formula>
    </cfRule>
  </conditionalFormatting>
  <conditionalFormatting sqref="Q228:Q250">
    <cfRule type="cellIs" dxfId="112" priority="213" operator="equal">
      <formula>0</formula>
    </cfRule>
  </conditionalFormatting>
  <conditionalFormatting sqref="T251">
    <cfRule type="cellIs" dxfId="111" priority="211" operator="lessThan">
      <formula>0.2501</formula>
    </cfRule>
    <cfRule type="cellIs" dxfId="110" priority="212" operator="greaterThan">
      <formula>0.24999</formula>
    </cfRule>
  </conditionalFormatting>
  <conditionalFormatting sqref="AA229:AA250">
    <cfRule type="cellIs" dxfId="109" priority="208" operator="equal">
      <formula>0</formula>
    </cfRule>
  </conditionalFormatting>
  <conditionalFormatting sqref="O251">
    <cfRule type="cellIs" dxfId="108" priority="205" operator="lessThan">
      <formula>0.2501</formula>
    </cfRule>
    <cfRule type="cellIs" dxfId="107" priority="206" operator="greaterThan">
      <formula>0.24999</formula>
    </cfRule>
  </conditionalFormatting>
  <conditionalFormatting sqref="AA228">
    <cfRule type="cellIs" dxfId="106" priority="203" operator="equal">
      <formula>0</formula>
    </cfRule>
  </conditionalFormatting>
  <conditionalFormatting sqref="AD251">
    <cfRule type="cellIs" dxfId="105" priority="201" operator="lessThan">
      <formula>0.2501</formula>
    </cfRule>
    <cfRule type="cellIs" dxfId="104" priority="202" operator="greaterThan">
      <formula>0.24999</formula>
    </cfRule>
  </conditionalFormatting>
  <conditionalFormatting sqref="AF228:AF250">
    <cfRule type="cellIs" dxfId="103" priority="198" operator="equal">
      <formula>0</formula>
    </cfRule>
  </conditionalFormatting>
  <conditionalFormatting sqref="O314">
    <cfRule type="cellIs" dxfId="102" priority="149" operator="lessThan">
      <formula>0.2501</formula>
    </cfRule>
    <cfRule type="cellIs" dxfId="101" priority="150" operator="greaterThan">
      <formula>0.24999</formula>
    </cfRule>
  </conditionalFormatting>
  <conditionalFormatting sqref="AK228:AK250">
    <cfRule type="cellIs" dxfId="100" priority="194" operator="equal">
      <formula>0</formula>
    </cfRule>
  </conditionalFormatting>
  <conditionalFormatting sqref="AP228:AP250">
    <cfRule type="cellIs" dxfId="99" priority="190" operator="equal">
      <formula>0</formula>
    </cfRule>
  </conditionalFormatting>
  <conditionalFormatting sqref="AU228:AU250">
    <cfRule type="cellIs" dxfId="98" priority="186" operator="equal">
      <formula>0</formula>
    </cfRule>
  </conditionalFormatting>
  <conditionalFormatting sqref="AI251">
    <cfRule type="cellIs" dxfId="97" priority="184" operator="lessThan">
      <formula>0.2501</formula>
    </cfRule>
    <cfRule type="cellIs" dxfId="96" priority="185" operator="greaterThan">
      <formula>0.24999</formula>
    </cfRule>
  </conditionalFormatting>
  <conditionalFormatting sqref="AN251">
    <cfRule type="cellIs" dxfId="95" priority="182" operator="lessThan">
      <formula>0.2501</formula>
    </cfRule>
    <cfRule type="cellIs" dxfId="94" priority="183" operator="greaterThan">
      <formula>0.24999</formula>
    </cfRule>
  </conditionalFormatting>
  <conditionalFormatting sqref="AS251">
    <cfRule type="cellIs" dxfId="93" priority="180" operator="lessThan">
      <formula>0.2501</formula>
    </cfRule>
    <cfRule type="cellIs" dxfId="92" priority="181" operator="greaterThan">
      <formula>0.24999</formula>
    </cfRule>
  </conditionalFormatting>
  <conditionalFormatting sqref="Q256:Q278">
    <cfRule type="cellIs" dxfId="91" priority="179" operator="equal">
      <formula>0</formula>
    </cfRule>
  </conditionalFormatting>
  <conditionalFormatting sqref="T279">
    <cfRule type="cellIs" dxfId="90" priority="177" operator="lessThan">
      <formula>0.2501</formula>
    </cfRule>
    <cfRule type="cellIs" dxfId="89" priority="178" operator="greaterThan">
      <formula>0.24999</formula>
    </cfRule>
  </conditionalFormatting>
  <conditionalFormatting sqref="Y279">
    <cfRule type="cellIs" dxfId="88" priority="175" operator="lessThan">
      <formula>0.2501</formula>
    </cfRule>
    <cfRule type="cellIs" dxfId="87" priority="176" operator="greaterThan">
      <formula>0.24999</formula>
    </cfRule>
  </conditionalFormatting>
  <conditionalFormatting sqref="AA256:AA278">
    <cfRule type="cellIs" dxfId="86" priority="156" operator="equal">
      <formula>0</formula>
    </cfRule>
  </conditionalFormatting>
  <conditionalFormatting sqref="O279">
    <cfRule type="cellIs" dxfId="85" priority="172" operator="lessThan">
      <formula>0.2501</formula>
    </cfRule>
    <cfRule type="cellIs" dxfId="84" priority="173" operator="greaterThan">
      <formula>0.24999</formula>
    </cfRule>
  </conditionalFormatting>
  <conditionalFormatting sqref="AF256:AF278">
    <cfRule type="cellIs" dxfId="83" priority="167" operator="equal">
      <formula>0</formula>
    </cfRule>
  </conditionalFormatting>
  <conditionalFormatting sqref="AK256:AK278">
    <cfRule type="cellIs" dxfId="82" priority="166" operator="equal">
      <formula>0</formula>
    </cfRule>
  </conditionalFormatting>
  <conditionalFormatting sqref="AP256:AP278">
    <cfRule type="cellIs" dxfId="81" priority="165" operator="equal">
      <formula>0</formula>
    </cfRule>
  </conditionalFormatting>
  <conditionalFormatting sqref="AU256:AU278">
    <cfRule type="cellIs" dxfId="80" priority="164" operator="equal">
      <formula>0</formula>
    </cfRule>
  </conditionalFormatting>
  <conditionalFormatting sqref="AI279">
    <cfRule type="cellIs" dxfId="79" priority="162" operator="lessThan">
      <formula>0.2501</formula>
    </cfRule>
    <cfRule type="cellIs" dxfId="78" priority="163" operator="greaterThan">
      <formula>0.24999</formula>
    </cfRule>
  </conditionalFormatting>
  <conditionalFormatting sqref="AN279">
    <cfRule type="cellIs" dxfId="77" priority="160" operator="lessThan">
      <formula>0.2501</formula>
    </cfRule>
    <cfRule type="cellIs" dxfId="76" priority="161" operator="greaterThan">
      <formula>0.24999</formula>
    </cfRule>
  </conditionalFormatting>
  <conditionalFormatting sqref="AS279">
    <cfRule type="cellIs" dxfId="75" priority="158" operator="lessThan">
      <formula>0.2501</formula>
    </cfRule>
    <cfRule type="cellIs" dxfId="74" priority="159" operator="greaterThan">
      <formula>0.24999</formula>
    </cfRule>
  </conditionalFormatting>
  <conditionalFormatting sqref="V256:V278">
    <cfRule type="cellIs" dxfId="73" priority="157" operator="equal">
      <formula>0</formula>
    </cfRule>
  </conditionalFormatting>
  <conditionalFormatting sqref="AI35">
    <cfRule type="cellIs" dxfId="72" priority="122" operator="lessThan">
      <formula>0.2501</formula>
    </cfRule>
    <cfRule type="cellIs" dxfId="71" priority="123" operator="greaterThan">
      <formula>0.24999</formula>
    </cfRule>
  </conditionalFormatting>
  <conditionalFormatting sqref="AN35">
    <cfRule type="cellIs" dxfId="70" priority="120" operator="lessThan">
      <formula>0.2501</formula>
    </cfRule>
    <cfRule type="cellIs" dxfId="69" priority="121" operator="greaterThan">
      <formula>0.24999</formula>
    </cfRule>
  </conditionalFormatting>
  <conditionalFormatting sqref="AS35">
    <cfRule type="cellIs" dxfId="68" priority="118" operator="lessThan">
      <formula>0.2501</formula>
    </cfRule>
    <cfRule type="cellIs" dxfId="67" priority="119" operator="greaterThan">
      <formula>0.24999</formula>
    </cfRule>
  </conditionalFormatting>
  <conditionalFormatting sqref="AI68">
    <cfRule type="cellIs" dxfId="66" priority="116" operator="lessThan">
      <formula>0.2501</formula>
    </cfRule>
    <cfRule type="cellIs" dxfId="65" priority="117" operator="greaterThan">
      <formula>0.24999</formula>
    </cfRule>
  </conditionalFormatting>
  <conditionalFormatting sqref="AN68">
    <cfRule type="cellIs" dxfId="64" priority="114" operator="lessThan">
      <formula>0.2501</formula>
    </cfRule>
    <cfRule type="cellIs" dxfId="63" priority="115" operator="greaterThan">
      <formula>0.24999</formula>
    </cfRule>
  </conditionalFormatting>
  <conditionalFormatting sqref="AN100">
    <cfRule type="cellIs" dxfId="62" priority="98" operator="lessThan">
      <formula>0.2501</formula>
    </cfRule>
    <cfRule type="cellIs" dxfId="61" priority="99" operator="greaterThan">
      <formula>0.24999</formula>
    </cfRule>
  </conditionalFormatting>
  <conditionalFormatting sqref="T100">
    <cfRule type="cellIs" dxfId="60" priority="106" operator="lessThan">
      <formula>0.2501</formula>
    </cfRule>
    <cfRule type="cellIs" dxfId="59" priority="107" operator="greaterThan">
      <formula>0.24999</formula>
    </cfRule>
  </conditionalFormatting>
  <conditionalFormatting sqref="Y100">
    <cfRule type="cellIs" dxfId="58" priority="104" operator="lessThan">
      <formula>0.2501</formula>
    </cfRule>
    <cfRule type="cellIs" dxfId="57" priority="105" operator="greaterThan">
      <formula>0.24999</formula>
    </cfRule>
  </conditionalFormatting>
  <conditionalFormatting sqref="AD100">
    <cfRule type="cellIs" dxfId="56" priority="102" operator="lessThan">
      <formula>0.2501</formula>
    </cfRule>
    <cfRule type="cellIs" dxfId="55" priority="103" operator="greaterThan">
      <formula>0.24999</formula>
    </cfRule>
  </conditionalFormatting>
  <conditionalFormatting sqref="AI100">
    <cfRule type="cellIs" dxfId="54" priority="100" operator="lessThan">
      <formula>0.2501</formula>
    </cfRule>
    <cfRule type="cellIs" dxfId="53" priority="101" operator="greaterThan">
      <formula>0.24999</formula>
    </cfRule>
  </conditionalFormatting>
  <conditionalFormatting sqref="AN165">
    <cfRule type="cellIs" dxfId="52" priority="51" operator="lessThan">
      <formula>0.2501</formula>
    </cfRule>
    <cfRule type="cellIs" dxfId="51" priority="52" operator="greaterThan">
      <formula>0.24999</formula>
    </cfRule>
  </conditionalFormatting>
  <conditionalFormatting sqref="V105:V131">
    <cfRule type="cellIs" dxfId="50" priority="96" operator="equal">
      <formula>0</formula>
    </cfRule>
  </conditionalFormatting>
  <conditionalFormatting sqref="AA105:AA124 AA126:AA131">
    <cfRule type="cellIs" dxfId="49" priority="95" operator="equal">
      <formula>0</formula>
    </cfRule>
  </conditionalFormatting>
  <conditionalFormatting sqref="AF105:AF124 AF126:AF131">
    <cfRule type="cellIs" dxfId="48" priority="94" operator="equal">
      <formula>0</formula>
    </cfRule>
  </conditionalFormatting>
  <conditionalFormatting sqref="AA125">
    <cfRule type="cellIs" dxfId="47" priority="93" operator="equal">
      <formula>0</formula>
    </cfRule>
  </conditionalFormatting>
  <conditionalFormatting sqref="AF125">
    <cfRule type="cellIs" dxfId="46" priority="92" operator="equal">
      <formula>0</formula>
    </cfRule>
  </conditionalFormatting>
  <conditionalFormatting sqref="AD165">
    <cfRule type="cellIs" dxfId="45" priority="55" operator="lessThan">
      <formula>0.2501</formula>
    </cfRule>
    <cfRule type="cellIs" dxfId="44" priority="56" operator="greaterThan">
      <formula>0.24999</formula>
    </cfRule>
  </conditionalFormatting>
  <conditionalFormatting sqref="AK105:AK124 AK126:AK131">
    <cfRule type="cellIs" dxfId="43" priority="89" operator="equal">
      <formula>0</formula>
    </cfRule>
  </conditionalFormatting>
  <conditionalFormatting sqref="AK125">
    <cfRule type="cellIs" dxfId="42" priority="88" operator="equal">
      <formula>0</formula>
    </cfRule>
  </conditionalFormatting>
  <conditionalFormatting sqref="AI165">
    <cfRule type="cellIs" dxfId="41" priority="53" operator="lessThan">
      <formula>0.2501</formula>
    </cfRule>
    <cfRule type="cellIs" dxfId="40" priority="54" operator="greaterThan">
      <formula>0.24999</formula>
    </cfRule>
  </conditionalFormatting>
  <conditionalFormatting sqref="AP105:AP124 AP126:AP131">
    <cfRule type="cellIs" dxfId="39" priority="85" operator="equal">
      <formula>0</formula>
    </cfRule>
  </conditionalFormatting>
  <conditionalFormatting sqref="AP125">
    <cfRule type="cellIs" dxfId="38" priority="84" operator="equal">
      <formula>0</formula>
    </cfRule>
  </conditionalFormatting>
  <conditionalFormatting sqref="AU105:AU124 AU126:AU131">
    <cfRule type="cellIs" dxfId="37" priority="81" operator="equal">
      <formula>0</formula>
    </cfRule>
  </conditionalFormatting>
  <conditionalFormatting sqref="AU125">
    <cfRule type="cellIs" dxfId="36" priority="80" operator="equal">
      <formula>0</formula>
    </cfRule>
  </conditionalFormatting>
  <conditionalFormatting sqref="T132">
    <cfRule type="cellIs" dxfId="35" priority="78" operator="lessThan">
      <formula>0.2501</formula>
    </cfRule>
    <cfRule type="cellIs" dxfId="34" priority="79" operator="greaterThan">
      <formula>0.24999</formula>
    </cfRule>
  </conditionalFormatting>
  <conditionalFormatting sqref="Y132">
    <cfRule type="cellIs" dxfId="33" priority="76" operator="lessThan">
      <formula>0.2501</formula>
    </cfRule>
    <cfRule type="cellIs" dxfId="32" priority="77" operator="greaterThan">
      <formula>0.24999</formula>
    </cfRule>
  </conditionalFormatting>
  <conditionalFormatting sqref="AD132">
    <cfRule type="cellIs" dxfId="31" priority="74" operator="lessThan">
      <formula>0.2501</formula>
    </cfRule>
    <cfRule type="cellIs" dxfId="30" priority="75" operator="greaterThan">
      <formula>0.24999</formula>
    </cfRule>
  </conditionalFormatting>
  <conditionalFormatting sqref="AI132">
    <cfRule type="cellIs" dxfId="29" priority="72" operator="lessThan">
      <formula>0.2501</formula>
    </cfRule>
    <cfRule type="cellIs" dxfId="28" priority="73" operator="greaterThan">
      <formula>0.24999</formula>
    </cfRule>
  </conditionalFormatting>
  <conditionalFormatting sqref="AN132">
    <cfRule type="cellIs" dxfId="27" priority="70" operator="lessThan">
      <formula>0.2501</formula>
    </cfRule>
    <cfRule type="cellIs" dxfId="26" priority="71" operator="greaterThan">
      <formula>0.24999</formula>
    </cfRule>
  </conditionalFormatting>
  <conditionalFormatting sqref="V138:V164">
    <cfRule type="cellIs" dxfId="25" priority="67" operator="equal">
      <formula>0</formula>
    </cfRule>
  </conditionalFormatting>
  <conditionalFormatting sqref="AA138:AA164">
    <cfRule type="cellIs" dxfId="24" priority="66" operator="equal">
      <formula>0</formula>
    </cfRule>
  </conditionalFormatting>
  <conditionalFormatting sqref="AF138:AF164">
    <cfRule type="cellIs" dxfId="23" priority="65" operator="equal">
      <formula>0</formula>
    </cfRule>
  </conditionalFormatting>
  <conditionalFormatting sqref="AK138:AK164">
    <cfRule type="cellIs" dxfId="22" priority="64" operator="equal">
      <formula>0</formula>
    </cfRule>
  </conditionalFormatting>
  <conditionalFormatting sqref="T314">
    <cfRule type="cellIs" dxfId="21" priority="48" operator="lessThan">
      <formula>0.2501</formula>
    </cfRule>
    <cfRule type="cellIs" dxfId="20" priority="49" operator="greaterThan">
      <formula>0.24999</formula>
    </cfRule>
  </conditionalFormatting>
  <conditionalFormatting sqref="AP138:AP164">
    <cfRule type="cellIs" dxfId="19" priority="61" operator="equal">
      <formula>0</formula>
    </cfRule>
  </conditionalFormatting>
  <conditionalFormatting sqref="T165">
    <cfRule type="cellIs" dxfId="18" priority="59" operator="lessThan">
      <formula>0.2501</formula>
    </cfRule>
    <cfRule type="cellIs" dxfId="17" priority="60" operator="greaterThan">
      <formula>0.24999</formula>
    </cfRule>
  </conditionalFormatting>
  <conditionalFormatting sqref="Y165">
    <cfRule type="cellIs" dxfId="16" priority="57" operator="lessThan">
      <formula>0.2501</formula>
    </cfRule>
    <cfRule type="cellIs" dxfId="15" priority="58" operator="greaterThan">
      <formula>0.24999</formula>
    </cfRule>
  </conditionalFormatting>
  <conditionalFormatting sqref="Y314">
    <cfRule type="cellIs" dxfId="14" priority="45" operator="lessThan">
      <formula>0.2501</formula>
    </cfRule>
    <cfRule type="cellIs" dxfId="13" priority="46" operator="greaterThan">
      <formula>0.24999</formula>
    </cfRule>
  </conditionalFormatting>
  <conditionalFormatting sqref="AD314">
    <cfRule type="cellIs" dxfId="12" priority="42" operator="lessThan">
      <formula>0.2501</formula>
    </cfRule>
    <cfRule type="cellIs" dxfId="11" priority="43" operator="greaterThan">
      <formula>0.24999</formula>
    </cfRule>
  </conditionalFormatting>
  <conditionalFormatting sqref="B42:L42">
    <cfRule type="cellIs" dxfId="10" priority="31" operator="lessThan">
      <formula>0.2501</formula>
    </cfRule>
    <cfRule type="cellIs" dxfId="9" priority="32" operator="greaterThan">
      <formula>0.24999</formula>
    </cfRule>
  </conditionalFormatting>
  <conditionalFormatting sqref="Y352">
    <cfRule type="cellIs" dxfId="8" priority="12" operator="lessThan">
      <formula>0.2501</formula>
    </cfRule>
    <cfRule type="cellIs" dxfId="7" priority="13" operator="greaterThan">
      <formula>0.24999</formula>
    </cfRule>
  </conditionalFormatting>
  <conditionalFormatting sqref="T352">
    <cfRule type="cellIs" dxfId="6" priority="18" operator="lessThan">
      <formula>0.2501</formula>
    </cfRule>
    <cfRule type="cellIs" dxfId="5" priority="19" operator="greaterThan">
      <formula>0.24999</formula>
    </cfRule>
  </conditionalFormatting>
  <conditionalFormatting sqref="Q352">
    <cfRule type="cellIs" dxfId="4" priority="15" operator="equal">
      <formula>0</formula>
    </cfRule>
  </conditionalFormatting>
  <conditionalFormatting sqref="AF320:AF346 AF348:AF351">
    <cfRule type="cellIs" dxfId="3" priority="8" operator="equal">
      <formula>0</formula>
    </cfRule>
  </conditionalFormatting>
  <conditionalFormatting sqref="AK320:AK351">
    <cfRule type="cellIs" dxfId="2" priority="5" operator="equal">
      <formula>0</formula>
    </cfRule>
  </conditionalFormatting>
  <conditionalFormatting sqref="O352">
    <cfRule type="cellIs" dxfId="1" priority="3" operator="lessThan">
      <formula>0.2501</formula>
    </cfRule>
    <cfRule type="cellIs" dxfId="0" priority="4" operator="greaterThan">
      <formula>0.24999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="80" zoomScaleNormal="80" workbookViewId="0">
      <selection activeCell="J18" sqref="J18"/>
    </sheetView>
  </sheetViews>
  <sheetFormatPr defaultRowHeight="15" x14ac:dyDescent="0.25"/>
  <cols>
    <col min="2" max="2" width="12.42578125" customWidth="1"/>
    <col min="3" max="3" width="73.42578125" customWidth="1"/>
    <col min="4" max="4" width="21.5703125" customWidth="1"/>
    <col min="5" max="5" width="23.7109375" customWidth="1"/>
    <col min="6" max="6" width="12" bestFit="1" customWidth="1"/>
    <col min="7" max="7" width="18.42578125" bestFit="1" customWidth="1"/>
    <col min="8" max="8" width="11" bestFit="1" customWidth="1"/>
    <col min="9" max="9" width="18.42578125" bestFit="1" customWidth="1"/>
    <col min="10" max="10" width="15.42578125" customWidth="1"/>
    <col min="11" max="11" width="18.5703125" bestFit="1" customWidth="1"/>
  </cols>
  <sheetData>
    <row r="1" spans="1:12" x14ac:dyDescent="0.25">
      <c r="A1" s="406" t="s">
        <v>1</v>
      </c>
      <c r="B1" s="336" t="s">
        <v>2</v>
      </c>
      <c r="C1" s="404" t="s">
        <v>3</v>
      </c>
      <c r="D1" s="404" t="s">
        <v>4</v>
      </c>
      <c r="E1" s="404" t="s">
        <v>32</v>
      </c>
      <c r="F1" s="404" t="s">
        <v>249</v>
      </c>
      <c r="G1" s="404"/>
      <c r="H1" s="404" t="s">
        <v>250</v>
      </c>
      <c r="I1" s="404"/>
      <c r="J1" s="404" t="s">
        <v>201</v>
      </c>
      <c r="K1" s="404"/>
      <c r="L1" s="78"/>
    </row>
    <row r="2" spans="1:12" ht="15.75" thickBot="1" x14ac:dyDescent="0.3">
      <c r="A2" s="407"/>
      <c r="B2" s="337" t="s">
        <v>31</v>
      </c>
      <c r="C2" s="408"/>
      <c r="D2" s="408"/>
      <c r="E2" s="408" t="s">
        <v>32</v>
      </c>
      <c r="F2" s="337" t="s">
        <v>251</v>
      </c>
      <c r="G2" s="337" t="s">
        <v>252</v>
      </c>
      <c r="H2" s="337" t="s">
        <v>251</v>
      </c>
      <c r="I2" s="337" t="s">
        <v>252</v>
      </c>
      <c r="J2" s="337" t="s">
        <v>251</v>
      </c>
      <c r="K2" s="337" t="s">
        <v>252</v>
      </c>
      <c r="L2" s="78"/>
    </row>
    <row r="3" spans="1:12" x14ac:dyDescent="0.25">
      <c r="A3" s="338">
        <v>1</v>
      </c>
      <c r="B3" s="338">
        <v>26115</v>
      </c>
      <c r="C3" s="339" t="s">
        <v>33</v>
      </c>
      <c r="D3" s="338" t="s">
        <v>34</v>
      </c>
      <c r="E3" s="340">
        <f>'Comprasnet e Operadoras'!E4</f>
        <v>155354876</v>
      </c>
      <c r="F3" s="341">
        <f>'Media Saneada'!B35</f>
        <v>0.11904298990108109</v>
      </c>
      <c r="G3" s="342">
        <f>F3*$E3</f>
        <v>18493908.934751704</v>
      </c>
      <c r="H3" s="341">
        <f>'Media Saneada'!B36</f>
        <v>9.9999949505405444E-2</v>
      </c>
      <c r="I3" s="342">
        <f>H3*$E3</f>
        <v>15535479.755418524</v>
      </c>
      <c r="J3" s="341">
        <f>'Media Saneada'!B41</f>
        <v>0.10832497475270272</v>
      </c>
      <c r="K3" s="342">
        <f>J3*$E3</f>
        <v>16828813.020409264</v>
      </c>
      <c r="L3" s="78"/>
    </row>
    <row r="4" spans="1:12" x14ac:dyDescent="0.25">
      <c r="A4" s="338">
        <v>2</v>
      </c>
      <c r="B4" s="338">
        <v>26123</v>
      </c>
      <c r="C4" s="339" t="s">
        <v>35</v>
      </c>
      <c r="D4" s="338" t="s">
        <v>34</v>
      </c>
      <c r="E4" s="340">
        <f>'Comprasnet e Operadoras'!E5</f>
        <v>85714006</v>
      </c>
      <c r="F4" s="341">
        <f>'Media Saneada'!C35</f>
        <v>0.51976977529392998</v>
      </c>
      <c r="G4" s="342">
        <f t="shared" ref="G4:I7" si="0">F4*$E4</f>
        <v>44551549.638162568</v>
      </c>
      <c r="H4" s="341">
        <f>'Media Saneada'!C36</f>
        <v>0.41500000000000004</v>
      </c>
      <c r="I4" s="342">
        <f t="shared" si="0"/>
        <v>35571312.490000002</v>
      </c>
      <c r="J4" s="341">
        <f>'Media Saneada'!C41</f>
        <v>0.36750000000000005</v>
      </c>
      <c r="K4" s="342">
        <f>J4*$E4</f>
        <v>31499897.205000006</v>
      </c>
      <c r="L4" s="78"/>
    </row>
    <row r="5" spans="1:12" ht="25.5" x14ac:dyDescent="0.25">
      <c r="A5" s="338">
        <v>3</v>
      </c>
      <c r="B5" s="338">
        <v>26131</v>
      </c>
      <c r="C5" s="339" t="s">
        <v>36</v>
      </c>
      <c r="D5" s="338" t="s">
        <v>34</v>
      </c>
      <c r="E5" s="340">
        <f>'Comprasnet e Operadoras'!E6</f>
        <v>60507596</v>
      </c>
      <c r="F5" s="341">
        <f>'Media Saneada'!D35</f>
        <v>0.42567999999999995</v>
      </c>
      <c r="G5" s="342">
        <f t="shared" si="0"/>
        <v>25756873.465279996</v>
      </c>
      <c r="H5" s="341">
        <f>'Media Saneada'!D36</f>
        <v>0.35</v>
      </c>
      <c r="I5" s="342">
        <f t="shared" si="0"/>
        <v>21177658.599999998</v>
      </c>
      <c r="J5" s="341">
        <f>'Media Saneada'!D41</f>
        <v>7.4433333333333337E-2</v>
      </c>
      <c r="K5" s="342">
        <f>J5*$E5</f>
        <v>4503782.0622666674</v>
      </c>
      <c r="L5" s="78"/>
    </row>
    <row r="6" spans="1:12" ht="25.5" x14ac:dyDescent="0.25">
      <c r="A6" s="338">
        <v>4</v>
      </c>
      <c r="B6" s="338">
        <v>26140</v>
      </c>
      <c r="C6" s="339" t="s">
        <v>37</v>
      </c>
      <c r="D6" s="338" t="s">
        <v>34</v>
      </c>
      <c r="E6" s="340">
        <f>'Comprasnet e Operadoras'!E7</f>
        <v>37238622</v>
      </c>
      <c r="F6" s="341">
        <f>'Media Saneada'!E35</f>
        <v>1.1588900000000002</v>
      </c>
      <c r="G6" s="342">
        <f t="shared" si="0"/>
        <v>43155466.649580009</v>
      </c>
      <c r="H6" s="341">
        <f>'Media Saneada'!E36</f>
        <v>1.1399999999999999</v>
      </c>
      <c r="I6" s="342">
        <f t="shared" si="0"/>
        <v>42452029.079999998</v>
      </c>
      <c r="J6" s="341">
        <f>'Media Saneada'!E41</f>
        <v>1.3629249999999999</v>
      </c>
      <c r="K6" s="342">
        <f>J6*$E6</f>
        <v>50753448.889349997</v>
      </c>
      <c r="L6" s="78"/>
    </row>
    <row r="7" spans="1:12" x14ac:dyDescent="0.25">
      <c r="A7" s="338">
        <v>5</v>
      </c>
      <c r="B7" s="338">
        <v>26158</v>
      </c>
      <c r="C7" s="339" t="s">
        <v>38</v>
      </c>
      <c r="D7" s="338" t="s">
        <v>34</v>
      </c>
      <c r="E7" s="340">
        <f>'Comprasnet e Operadoras'!E8</f>
        <v>4625806</v>
      </c>
      <c r="F7" s="341">
        <f>'Media Saneada'!F35</f>
        <v>3.9303244932432433</v>
      </c>
      <c r="G7" s="342">
        <f t="shared" si="0"/>
        <v>18180918.622791555</v>
      </c>
      <c r="H7" s="341">
        <f>'Media Saneada'!F36</f>
        <v>2.2263250000000001</v>
      </c>
      <c r="I7" s="342">
        <f t="shared" si="0"/>
        <v>10298547.542950001</v>
      </c>
      <c r="J7" s="341">
        <f>'Media Saneada'!F41</f>
        <v>0.81998198198198191</v>
      </c>
      <c r="K7" s="342">
        <f>J7*$E7</f>
        <v>3793077.5721441437</v>
      </c>
      <c r="L7" s="78"/>
    </row>
    <row r="8" spans="1:12" ht="15.75" thickBot="1" x14ac:dyDescent="0.3">
      <c r="A8" s="343"/>
      <c r="B8" s="344"/>
      <c r="C8" s="345"/>
      <c r="D8" s="344"/>
      <c r="E8" s="346"/>
      <c r="F8" s="347"/>
      <c r="G8" s="348"/>
      <c r="H8" s="347"/>
      <c r="I8" s="348"/>
      <c r="J8" s="347"/>
      <c r="K8" s="348"/>
      <c r="L8" s="78"/>
    </row>
    <row r="9" spans="1:12" x14ac:dyDescent="0.25">
      <c r="A9" s="338"/>
      <c r="B9" s="338"/>
      <c r="C9" s="349"/>
      <c r="D9" s="338"/>
      <c r="E9" s="350" t="s">
        <v>253</v>
      </c>
      <c r="F9" s="351"/>
      <c r="G9" s="352">
        <f>SUM(G3:G7)</f>
        <v>150138717.31056583</v>
      </c>
      <c r="H9" s="352"/>
      <c r="I9" s="352">
        <f>SUM(I3:I7)</f>
        <v>125035027.46836853</v>
      </c>
      <c r="J9" s="352"/>
      <c r="K9" s="352">
        <f>SUM(K3:K7)</f>
        <v>107379018.74917009</v>
      </c>
      <c r="L9" s="78"/>
    </row>
    <row r="10" spans="1:12" x14ac:dyDescent="0.25">
      <c r="A10" s="338"/>
      <c r="B10" s="338"/>
      <c r="C10" s="349"/>
      <c r="D10" s="338"/>
      <c r="E10" s="353"/>
      <c r="F10" s="341"/>
      <c r="G10" s="354"/>
      <c r="H10" s="354"/>
      <c r="I10" s="354"/>
      <c r="J10" s="354"/>
      <c r="K10" s="354"/>
      <c r="L10" s="78"/>
    </row>
    <row r="11" spans="1:12" x14ac:dyDescent="0.25">
      <c r="A11" s="405" t="s">
        <v>40</v>
      </c>
      <c r="B11" s="405"/>
      <c r="C11" s="405"/>
      <c r="D11" s="405"/>
      <c r="E11" s="349"/>
      <c r="F11" s="405" t="s">
        <v>249</v>
      </c>
      <c r="G11" s="405"/>
      <c r="H11" s="405" t="s">
        <v>250</v>
      </c>
      <c r="I11" s="405"/>
      <c r="J11" s="405" t="s">
        <v>201</v>
      </c>
      <c r="K11" s="405"/>
      <c r="L11" s="78"/>
    </row>
    <row r="12" spans="1:12" ht="15.75" thickBot="1" x14ac:dyDescent="0.3">
      <c r="A12" s="337" t="s">
        <v>41</v>
      </c>
      <c r="B12" s="337" t="s">
        <v>2</v>
      </c>
      <c r="C12" s="355" t="s">
        <v>3</v>
      </c>
      <c r="D12" s="355" t="s">
        <v>4</v>
      </c>
      <c r="E12" s="355" t="s">
        <v>32</v>
      </c>
      <c r="F12" s="337" t="s">
        <v>251</v>
      </c>
      <c r="G12" s="337" t="s">
        <v>252</v>
      </c>
      <c r="H12" s="337" t="s">
        <v>251</v>
      </c>
      <c r="I12" s="337" t="s">
        <v>252</v>
      </c>
      <c r="J12" s="337" t="s">
        <v>251</v>
      </c>
      <c r="K12" s="337" t="s">
        <v>252</v>
      </c>
      <c r="L12" s="78"/>
    </row>
    <row r="13" spans="1:12" ht="51" x14ac:dyDescent="0.25">
      <c r="A13" s="356">
        <v>6</v>
      </c>
      <c r="B13" s="356">
        <v>26387</v>
      </c>
      <c r="C13" s="357" t="s">
        <v>42</v>
      </c>
      <c r="D13" s="356" t="s">
        <v>43</v>
      </c>
      <c r="E13" s="358">
        <f>'Comprasnet e Operadoras'!E13</f>
        <v>239717</v>
      </c>
      <c r="F13" s="351">
        <f>'Media Saneada'!G35</f>
        <v>203.42166666666665</v>
      </c>
      <c r="G13" s="359">
        <f>F13*$E13</f>
        <v>48763631.668333329</v>
      </c>
      <c r="H13" s="351">
        <f>'Media Saneada'!G36</f>
        <v>166.66500000000002</v>
      </c>
      <c r="I13" s="359">
        <f>H13*$E13</f>
        <v>39952433.805000007</v>
      </c>
      <c r="J13" s="351">
        <f>'Media Saneada'!G41</f>
        <v>168.126</v>
      </c>
      <c r="K13" s="359">
        <f t="shared" ref="K13:K18" si="1">J13*$E13</f>
        <v>40302660.342</v>
      </c>
      <c r="L13" s="78"/>
    </row>
    <row r="14" spans="1:12" ht="51" x14ac:dyDescent="0.25">
      <c r="A14" s="338">
        <v>7</v>
      </c>
      <c r="B14" s="338">
        <v>26387</v>
      </c>
      <c r="C14" s="339" t="s">
        <v>44</v>
      </c>
      <c r="D14" s="338" t="s">
        <v>43</v>
      </c>
      <c r="E14" s="340">
        <f>'Comprasnet e Operadoras'!E14</f>
        <v>425701</v>
      </c>
      <c r="F14" s="341">
        <f>'Media Saneada'!H35</f>
        <v>120.68675465280845</v>
      </c>
      <c r="G14" s="342">
        <f t="shared" ref="G14:I18" si="2">F14*$E14</f>
        <v>51376472.142455205</v>
      </c>
      <c r="H14" s="341">
        <f>'Media Saneada'!H36</f>
        <v>109.99</v>
      </c>
      <c r="I14" s="342">
        <f t="shared" si="2"/>
        <v>46822852.989999995</v>
      </c>
      <c r="J14" s="341">
        <f>'Media Saneada'!H41</f>
        <v>113.26543011808928</v>
      </c>
      <c r="K14" s="342">
        <f t="shared" si="1"/>
        <v>48217206.866700724</v>
      </c>
      <c r="L14" s="78"/>
    </row>
    <row r="15" spans="1:12" x14ac:dyDescent="0.25">
      <c r="A15" s="338">
        <v>8</v>
      </c>
      <c r="B15" s="338">
        <v>27642</v>
      </c>
      <c r="C15" s="339" t="s">
        <v>45</v>
      </c>
      <c r="D15" s="338" t="s">
        <v>34</v>
      </c>
      <c r="E15" s="340">
        <f>'Comprasnet e Operadoras'!E15</f>
        <v>2507547</v>
      </c>
      <c r="F15" s="341">
        <f>'Media Saneada'!I35</f>
        <v>4.3724697303921563</v>
      </c>
      <c r="G15" s="342">
        <f t="shared" si="2"/>
        <v>10964173.355035661</v>
      </c>
      <c r="H15" s="341">
        <f>'Media Saneada'!I36</f>
        <v>3.4663249999999999</v>
      </c>
      <c r="I15" s="342">
        <f t="shared" si="2"/>
        <v>8691972.8547750004</v>
      </c>
      <c r="J15" s="341">
        <f>'Media Saneada'!I41</f>
        <v>2.0407526143790848</v>
      </c>
      <c r="K15" s="342">
        <f t="shared" si="1"/>
        <v>5117283.0959284315</v>
      </c>
      <c r="L15" s="78"/>
    </row>
    <row r="16" spans="1:12" ht="30" x14ac:dyDescent="0.25">
      <c r="A16" s="338">
        <v>9</v>
      </c>
      <c r="B16" s="338">
        <v>26387</v>
      </c>
      <c r="C16" s="339" t="s">
        <v>258</v>
      </c>
      <c r="D16" s="338" t="s">
        <v>46</v>
      </c>
      <c r="E16" s="340">
        <f>'Comprasnet e Operadoras'!E16</f>
        <v>212421</v>
      </c>
      <c r="F16" s="341">
        <f>'Media Saneada'!J35</f>
        <v>59.431666666666672</v>
      </c>
      <c r="G16" s="342">
        <f t="shared" si="2"/>
        <v>12624534.065000001</v>
      </c>
      <c r="H16" s="341">
        <f>'Media Saneada'!J36</f>
        <v>53.650000000000006</v>
      </c>
      <c r="I16" s="342">
        <f t="shared" si="2"/>
        <v>11396386.65</v>
      </c>
      <c r="J16" s="341">
        <f>'Media Saneada'!J41</f>
        <v>59.297500000000007</v>
      </c>
      <c r="K16" s="342">
        <f t="shared" si="1"/>
        <v>12596034.247500001</v>
      </c>
      <c r="L16" s="78"/>
    </row>
    <row r="17" spans="1:12" ht="25.5" x14ac:dyDescent="0.25">
      <c r="A17" s="338">
        <v>10</v>
      </c>
      <c r="B17" s="338">
        <v>26387</v>
      </c>
      <c r="C17" s="339" t="s">
        <v>47</v>
      </c>
      <c r="D17" s="338" t="s">
        <v>43</v>
      </c>
      <c r="E17" s="340">
        <f>'Comprasnet e Operadoras'!E17</f>
        <v>156049</v>
      </c>
      <c r="F17" s="341">
        <f>'Media Saneada'!K35</f>
        <v>109.75857142857141</v>
      </c>
      <c r="G17" s="342">
        <f t="shared" si="2"/>
        <v>17127715.31285714</v>
      </c>
      <c r="H17" s="341">
        <f>'Media Saneada'!K36</f>
        <v>90.52</v>
      </c>
      <c r="I17" s="342">
        <f t="shared" si="2"/>
        <v>14125555.479999999</v>
      </c>
      <c r="J17" s="341">
        <f>'Media Saneada'!K41</f>
        <v>91.45750000000001</v>
      </c>
      <c r="K17" s="342">
        <f t="shared" si="1"/>
        <v>14271851.417500002</v>
      </c>
      <c r="L17" s="78"/>
    </row>
    <row r="18" spans="1:12" ht="26.25" thickBot="1" x14ac:dyDescent="0.3">
      <c r="A18" s="344">
        <v>11</v>
      </c>
      <c r="B18" s="344">
        <v>26387</v>
      </c>
      <c r="C18" s="360" t="s">
        <v>48</v>
      </c>
      <c r="D18" s="344" t="s">
        <v>43</v>
      </c>
      <c r="E18" s="346">
        <f>'Comprasnet e Operadoras'!E18</f>
        <v>102256</v>
      </c>
      <c r="F18" s="347">
        <f>'Media Saneada'!L35</f>
        <v>142.56166666666667</v>
      </c>
      <c r="G18" s="348">
        <f t="shared" si="2"/>
        <v>14577785.786666667</v>
      </c>
      <c r="H18" s="347">
        <f>'Media Saneada'!L36</f>
        <v>145.79000000000002</v>
      </c>
      <c r="I18" s="348">
        <f t="shared" si="2"/>
        <v>14907902.240000002</v>
      </c>
      <c r="J18" s="347">
        <f>'Media Saneada'!L41</f>
        <v>144.10750000000002</v>
      </c>
      <c r="K18" s="348">
        <f t="shared" si="1"/>
        <v>14735856.520000001</v>
      </c>
      <c r="L18" s="78"/>
    </row>
    <row r="19" spans="1:12" x14ac:dyDescent="0.25">
      <c r="A19" s="341"/>
      <c r="B19" s="341"/>
      <c r="C19" s="341"/>
      <c r="D19" s="341"/>
      <c r="E19" s="353" t="s">
        <v>254</v>
      </c>
      <c r="F19" s="341"/>
      <c r="G19" s="361">
        <f>SUM(G13:G18)</f>
        <v>155434312.33034801</v>
      </c>
      <c r="H19" s="361"/>
      <c r="I19" s="361">
        <f>SUM(I13:I18)</f>
        <v>135897104.019775</v>
      </c>
      <c r="J19" s="361"/>
      <c r="K19" s="361">
        <f>SUM(K13:K18)</f>
        <v>135240892.48962915</v>
      </c>
      <c r="L19" s="78"/>
    </row>
    <row r="20" spans="1:12" x14ac:dyDescent="0.25">
      <c r="A20" s="341"/>
      <c r="B20" s="341"/>
      <c r="C20" s="341"/>
      <c r="D20" s="341"/>
      <c r="E20" s="353"/>
      <c r="F20" s="341"/>
      <c r="G20" s="362"/>
      <c r="H20" s="341"/>
      <c r="I20" s="362"/>
      <c r="J20" s="341"/>
      <c r="K20" s="362"/>
      <c r="L20" s="78"/>
    </row>
    <row r="21" spans="1:12" ht="15.75" thickBot="1" x14ac:dyDescent="0.3">
      <c r="A21" s="347"/>
      <c r="B21" s="347"/>
      <c r="C21" s="347"/>
      <c r="D21" s="347"/>
      <c r="E21" s="363" t="s">
        <v>255</v>
      </c>
      <c r="F21" s="347"/>
      <c r="G21" s="364">
        <f>G19+G9</f>
        <v>305573029.64091384</v>
      </c>
      <c r="H21" s="364"/>
      <c r="I21" s="364">
        <f>I19+I9</f>
        <v>260932131.48814353</v>
      </c>
      <c r="J21" s="364"/>
      <c r="K21" s="364">
        <f>K19+K9</f>
        <v>242619911.23879924</v>
      </c>
      <c r="L21" s="78"/>
    </row>
    <row r="22" spans="1:12" x14ac:dyDescent="0.25">
      <c r="A22" s="133"/>
      <c r="B22" s="133"/>
      <c r="C22" s="133"/>
      <c r="D22" s="133"/>
      <c r="E22" s="133"/>
      <c r="F22" s="133"/>
      <c r="G22" s="334"/>
      <c r="H22" s="334"/>
      <c r="I22" s="334"/>
      <c r="J22" s="334"/>
      <c r="K22" s="334"/>
      <c r="L22" s="78"/>
    </row>
    <row r="23" spans="1:12" x14ac:dyDescent="0.25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</row>
    <row r="24" spans="1:12" x14ac:dyDescent="0.25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</row>
    <row r="25" spans="1:12" x14ac:dyDescent="0.25">
      <c r="A25" s="78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</row>
    <row r="27" spans="1:12" x14ac:dyDescent="0.25">
      <c r="G27" s="365">
        <f>G21-K21</f>
        <v>62953118.4021146</v>
      </c>
    </row>
    <row r="30" spans="1:12" x14ac:dyDescent="0.25">
      <c r="G30" s="365"/>
    </row>
  </sheetData>
  <mergeCells count="11">
    <mergeCell ref="A1:A2"/>
    <mergeCell ref="C1:C2"/>
    <mergeCell ref="D1:D2"/>
    <mergeCell ref="A11:D11"/>
    <mergeCell ref="E1:E2"/>
    <mergeCell ref="F1:G1"/>
    <mergeCell ref="H1:I1"/>
    <mergeCell ref="J1:K1"/>
    <mergeCell ref="F11:G11"/>
    <mergeCell ref="H11:I11"/>
    <mergeCell ref="J11:K11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J13:J18 H13:H18 J3:J8 H3: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Dados Comprasnet</vt:lpstr>
      <vt:lpstr>Comparativo AparelhoXPlano</vt:lpstr>
      <vt:lpstr>Pesquisa Operadoras</vt:lpstr>
      <vt:lpstr>Estimativa da contrat pós IRP</vt:lpstr>
      <vt:lpstr>Comprasnet e Operadoras</vt:lpstr>
      <vt:lpstr>Media Saneada</vt:lpstr>
      <vt:lpstr>Consolidado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Cristiano Castro</dc:creator>
  <cp:keywords/>
  <dc:description/>
  <cp:lastModifiedBy>REMOTO</cp:lastModifiedBy>
  <cp:revision/>
  <dcterms:created xsi:type="dcterms:W3CDTF">2020-02-05T20:05:18Z</dcterms:created>
  <dcterms:modified xsi:type="dcterms:W3CDTF">2020-11-22T19:58:48Z</dcterms:modified>
  <cp:category/>
  <cp:contentStatus/>
</cp:coreProperties>
</file>